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autoCompressPictures="0"/>
  <xr:revisionPtr revIDLastSave="0" documentId="13_ncr:1_{18B28173-ACC4-4F90-84EE-B3EC1E5D8385}" xr6:coauthVersionLast="47" xr6:coauthVersionMax="47" xr10:uidLastSave="{00000000-0000-0000-0000-000000000000}"/>
  <bookViews>
    <workbookView xWindow="-120" yWindow="-120" windowWidth="29040" windowHeight="15720" tabRatio="788" xr2:uid="{00000000-000D-0000-FFFF-FFFF00000000}"/>
  </bookViews>
  <sheets>
    <sheet name="2023Årsöversikt" sheetId="30" r:id="rId1"/>
    <sheet name="2024Årsöversikt" sheetId="29" r:id="rId2"/>
    <sheet name="Januari" sheetId="14" r:id="rId3"/>
    <sheet name="Februari" sheetId="15" r:id="rId4"/>
    <sheet name="Mars" sheetId="16" r:id="rId5"/>
    <sheet name="April" sheetId="17" r:id="rId6"/>
    <sheet name="Maj" sheetId="18" r:id="rId7"/>
    <sheet name="Juni" sheetId="19" r:id="rId8"/>
    <sheet name="Juli" sheetId="20" r:id="rId9"/>
    <sheet name="Augusti" sheetId="21" r:id="rId10"/>
    <sheet name="September" sheetId="22" r:id="rId11"/>
    <sheet name="Oktober" sheetId="23" r:id="rId12"/>
    <sheet name="November" sheetId="24" r:id="rId13"/>
    <sheet name="December" sheetId="25" r:id="rId14"/>
  </sheets>
  <externalReferences>
    <externalReference r:id="rId15"/>
  </externalReferences>
  <definedNames>
    <definedName name="CalendarYear">[1]January!$K$3</definedName>
    <definedName name="DagarOchVeckor">{0,1,2,3,4,5,6} + {0;1;2;3;4;5}*7</definedName>
    <definedName name="DaysAndWeeks">{0,1,2,3,4,5,6} + {0;1;2;3;4;5}*7</definedName>
    <definedName name="Kalenderår">Januari!$K$3</definedName>
    <definedName name="KolumnRubrikRegion1..H12.1">Januari!$B$2</definedName>
    <definedName name="KolumnRubrikRegion1..H12.10">Oktober!$B$2</definedName>
    <definedName name="KolumnRubrikRegion1..H12.11">November!$B$2</definedName>
    <definedName name="KolumnRubrikRegion1..H12.12">December!$B$2</definedName>
    <definedName name="KolumnRubrikRegion1..H12.2">Februari!$B$2</definedName>
    <definedName name="KolumnRubrikRegion1..H12.3">Mars!$B$2</definedName>
    <definedName name="KolumnRubrikRegion1..H12.4">April!$B$2</definedName>
    <definedName name="KolumnRubrikRegion1..H12.5">Maj!$B$2</definedName>
    <definedName name="KolumnRubrikRegion1..H12.6">Juni!$B$2</definedName>
    <definedName name="KolumnRubrikRegion1..H12.7">Juli!$B$2</definedName>
    <definedName name="KolumnRubrikRegion1..H12.8">Augusti!$B$2</definedName>
    <definedName name="KolumnRubrikRegion1..H12.9">September!$B$2</definedName>
    <definedName name="KolumnRubrikRegion2..C14.1">Januari!$B$2</definedName>
    <definedName name="KolumnRubrikRegion2..C14.10">Oktober!$B$2</definedName>
    <definedName name="KolumnRubrikRegion2..C14.11">November!$B$2</definedName>
    <definedName name="KolumnRubrikRegion2..C14.12">December!$B$2</definedName>
    <definedName name="KolumnRubrikRegion2..C14.2">Februari!$B$2</definedName>
    <definedName name="KolumnRubrikRegion2..C14.3">Mars!$B$2</definedName>
    <definedName name="KolumnRubrikRegion2..C14.4">April!$B$2</definedName>
    <definedName name="KolumnRubrikRegion2..C14.5">Maj!$B$2</definedName>
    <definedName name="KolumnRubrikRegion2..C14.6">Juni!$B$2</definedName>
    <definedName name="KolumnRubrikRegion2..C14.7">Juli!$B$2</definedName>
    <definedName name="KolumnRubrikRegion2..C14.8">Augusti!$B$2</definedName>
    <definedName name="KolumnRubrikRegion2..C14.9">September!$B$2</definedName>
    <definedName name="StartdagVecka">Januari!$K$4</definedName>
    <definedName name="_xlnm.Print_Area" localSheetId="2">Januari!$A$1:$H$14</definedName>
    <definedName name="WeekStart">[1]January!$K$4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7" i="30" l="1"/>
  <c r="A36" i="29"/>
  <c r="A35" i="29"/>
  <c r="A34" i="29"/>
  <c r="A33" i="29"/>
  <c r="A32" i="29"/>
  <c r="A31" i="29"/>
  <c r="A30" i="29"/>
  <c r="A29" i="29"/>
  <c r="A28" i="29"/>
  <c r="A27" i="29"/>
  <c r="A26" i="29"/>
  <c r="A25" i="29"/>
  <c r="A12" i="29"/>
  <c r="A11" i="29"/>
  <c r="A23" i="30"/>
  <c r="A22" i="30"/>
  <c r="A21" i="30"/>
  <c r="A20" i="30"/>
  <c r="A19" i="30"/>
  <c r="A18" i="30"/>
  <c r="A16" i="30"/>
  <c r="A15" i="30"/>
  <c r="A14" i="30"/>
  <c r="A13" i="30"/>
  <c r="A12" i="30"/>
  <c r="A11" i="30"/>
  <c r="A10" i="30"/>
  <c r="A9" i="30"/>
  <c r="A8" i="30"/>
  <c r="A7" i="30"/>
  <c r="A6" i="30"/>
  <c r="A5" i="30"/>
  <c r="A4" i="30"/>
  <c r="A3" i="30"/>
  <c r="A2" i="30"/>
  <c r="A3" i="29"/>
  <c r="A8" i="29"/>
  <c r="A16" i="29"/>
  <c r="A2" i="29"/>
  <c r="A17" i="29"/>
  <c r="A18" i="29"/>
  <c r="A19" i="29"/>
  <c r="A20" i="29"/>
  <c r="A21" i="29"/>
  <c r="A22" i="29"/>
  <c r="A23" i="29"/>
  <c r="A24" i="29"/>
  <c r="A15" i="29"/>
  <c r="A14" i="29"/>
  <c r="A13" i="29"/>
  <c r="A4" i="29"/>
  <c r="A5" i="29"/>
  <c r="A6" i="29"/>
  <c r="A7" i="29"/>
  <c r="A9" i="29"/>
  <c r="A10" i="29"/>
  <c r="B1" i="25" l="1"/>
  <c r="B1" i="24"/>
  <c r="B1" i="23"/>
  <c r="B1" i="22"/>
  <c r="B1" i="21"/>
  <c r="B1" i="20"/>
  <c r="B1" i="19"/>
  <c r="B1" i="18"/>
  <c r="B1" i="17"/>
  <c r="B1" i="16"/>
  <c r="B1" i="15"/>
  <c r="B1" i="14"/>
  <c r="B13" i="25" a="1"/>
  <c r="C13" i="25" s="1"/>
  <c r="B11" i="25" a="1"/>
  <c r="G11" i="25" s="1"/>
  <c r="B9" i="25" a="1"/>
  <c r="G9" i="25" s="1"/>
  <c r="B7" i="25" a="1"/>
  <c r="G7" i="25" s="1"/>
  <c r="B5" i="25" a="1"/>
  <c r="G5" i="25" s="1"/>
  <c r="B3" i="25" a="1"/>
  <c r="G3" i="25" s="1"/>
  <c r="B2" i="25"/>
  <c r="B13" i="24" a="1"/>
  <c r="C13" i="24" s="1"/>
  <c r="B11" i="24" a="1"/>
  <c r="G11" i="24" s="1"/>
  <c r="B9" i="24" a="1"/>
  <c r="G9" i="24" s="1"/>
  <c r="B7" i="24" a="1"/>
  <c r="G7" i="24" s="1"/>
  <c r="B5" i="24" a="1"/>
  <c r="G5" i="24" s="1"/>
  <c r="B3" i="24" a="1"/>
  <c r="G3" i="24" s="1"/>
  <c r="B2" i="24"/>
  <c r="B13" i="23" a="1"/>
  <c r="C13" i="23" s="1"/>
  <c r="B11" i="23" a="1"/>
  <c r="G11" i="23" s="1"/>
  <c r="B9" i="23" a="1"/>
  <c r="G9" i="23" s="1"/>
  <c r="B7" i="23" a="1"/>
  <c r="G7" i="23" s="1"/>
  <c r="B5" i="23" a="1"/>
  <c r="G5" i="23" s="1"/>
  <c r="B3" i="23" a="1"/>
  <c r="G3" i="23" s="1"/>
  <c r="B2" i="23"/>
  <c r="B13" i="22" a="1"/>
  <c r="C13" i="22" s="1"/>
  <c r="B11" i="22" a="1"/>
  <c r="G11" i="22" s="1"/>
  <c r="B9" i="22" a="1"/>
  <c r="G9" i="22" s="1"/>
  <c r="B7" i="22" a="1"/>
  <c r="G7" i="22" s="1"/>
  <c r="B5" i="22" a="1"/>
  <c r="G5" i="22" s="1"/>
  <c r="B3" i="22" a="1"/>
  <c r="G3" i="22" s="1"/>
  <c r="B2" i="22"/>
  <c r="B13" i="21" a="1"/>
  <c r="C13" i="21" s="1"/>
  <c r="B11" i="21" a="1"/>
  <c r="G11" i="21" s="1"/>
  <c r="B9" i="21" a="1"/>
  <c r="G9" i="21" s="1"/>
  <c r="B7" i="21" a="1"/>
  <c r="G7" i="21" s="1"/>
  <c r="B5" i="21" a="1"/>
  <c r="G5" i="21" s="1"/>
  <c r="B3" i="21" a="1"/>
  <c r="G3" i="21" s="1"/>
  <c r="B2" i="21"/>
  <c r="B13" i="20" a="1"/>
  <c r="C13" i="20" s="1"/>
  <c r="B11" i="20" a="1"/>
  <c r="G11" i="20" s="1"/>
  <c r="B9" i="20" a="1"/>
  <c r="G9" i="20" s="1"/>
  <c r="B7" i="20" a="1"/>
  <c r="H7" i="20" s="1"/>
  <c r="B5" i="20" a="1"/>
  <c r="H5" i="20" s="1"/>
  <c r="B3" i="20" a="1"/>
  <c r="H3" i="20" s="1"/>
  <c r="B2" i="20"/>
  <c r="B13" i="19" a="1"/>
  <c r="B13" i="19" s="1"/>
  <c r="B11" i="19" a="1"/>
  <c r="H11" i="19" s="1"/>
  <c r="B9" i="19" a="1"/>
  <c r="H9" i="19" s="1"/>
  <c r="B7" i="19" a="1"/>
  <c r="H7" i="19" s="1"/>
  <c r="B5" i="19" a="1"/>
  <c r="H5" i="19" s="1"/>
  <c r="B3" i="19" a="1"/>
  <c r="H3" i="19" s="1"/>
  <c r="B2" i="19"/>
  <c r="B13" i="18" a="1"/>
  <c r="B13" i="18" s="1"/>
  <c r="B11" i="18" a="1"/>
  <c r="H11" i="18" s="1"/>
  <c r="B9" i="18" a="1"/>
  <c r="H9" i="18" s="1"/>
  <c r="B7" i="18" a="1"/>
  <c r="H7" i="18" s="1"/>
  <c r="B5" i="18" a="1"/>
  <c r="H5" i="18" s="1"/>
  <c r="B3" i="18" a="1"/>
  <c r="H3" i="18" s="1"/>
  <c r="B2" i="18"/>
  <c r="B13" i="17" a="1"/>
  <c r="B13" i="17" s="1"/>
  <c r="B11" i="17" a="1"/>
  <c r="H11" i="17" s="1"/>
  <c r="B9" i="17" a="1"/>
  <c r="H9" i="17" s="1"/>
  <c r="B7" i="17" a="1"/>
  <c r="C7" i="17" s="1"/>
  <c r="B5" i="17" a="1"/>
  <c r="G5" i="17" s="1"/>
  <c r="B3" i="17" a="1"/>
  <c r="G3" i="17" s="1"/>
  <c r="B2" i="17"/>
  <c r="B13" i="16" a="1"/>
  <c r="B13" i="16" s="1"/>
  <c r="B11" i="16" a="1"/>
  <c r="C11" i="16" s="1"/>
  <c r="B9" i="16" a="1"/>
  <c r="C9" i="16" s="1"/>
  <c r="B7" i="16" a="1"/>
  <c r="B5" i="16" a="1"/>
  <c r="B3" i="16" a="1"/>
  <c r="B2" i="16"/>
  <c r="B13" i="15" a="1"/>
  <c r="B13" i="15" s="1"/>
  <c r="B11" i="15" a="1"/>
  <c r="C11" i="15" s="1"/>
  <c r="B9" i="15" a="1"/>
  <c r="G9" i="15" s="1"/>
  <c r="B7" i="15" a="1"/>
  <c r="G7" i="15" s="1"/>
  <c r="B5" i="15" a="1"/>
  <c r="G5" i="15" s="1"/>
  <c r="B3" i="15" a="1"/>
  <c r="G3" i="15" s="1"/>
  <c r="B2" i="15"/>
  <c r="B13" i="14" a="1"/>
  <c r="B13" i="14" s="1"/>
  <c r="B11" i="14" a="1"/>
  <c r="G11" i="14" s="1"/>
  <c r="B9" i="14" a="1"/>
  <c r="G9" i="14" s="1"/>
  <c r="B7" i="14" a="1"/>
  <c r="C7" i="14" s="1"/>
  <c r="B5" i="14" a="1"/>
  <c r="B3" i="14" a="1"/>
  <c r="B7" i="21" l="1"/>
  <c r="H9" i="22"/>
  <c r="D9" i="23"/>
  <c r="F9" i="23"/>
  <c r="H7" i="24"/>
  <c r="B9" i="22"/>
  <c r="H9" i="23"/>
  <c r="G11" i="15"/>
  <c r="H5" i="22"/>
  <c r="D9" i="22"/>
  <c r="B3" i="25"/>
  <c r="H9" i="25"/>
  <c r="C11" i="14"/>
  <c r="D7" i="23"/>
  <c r="H11" i="21"/>
  <c r="D7" i="21"/>
  <c r="G11" i="16"/>
  <c r="F7" i="21"/>
  <c r="F7" i="23"/>
  <c r="B7" i="24"/>
  <c r="D5" i="25"/>
  <c r="H7" i="21"/>
  <c r="D7" i="24"/>
  <c r="F5" i="25"/>
  <c r="G9" i="16"/>
  <c r="B9" i="23"/>
  <c r="F7" i="24"/>
  <c r="B13" i="24"/>
  <c r="H3" i="23"/>
  <c r="F5" i="22"/>
  <c r="B7" i="22"/>
  <c r="D5" i="23"/>
  <c r="B9" i="21"/>
  <c r="F5" i="23"/>
  <c r="D9" i="21"/>
  <c r="B3" i="22"/>
  <c r="F7" i="22"/>
  <c r="G7" i="14"/>
  <c r="F11" i="20"/>
  <c r="D5" i="21"/>
  <c r="H9" i="21"/>
  <c r="F3" i="22"/>
  <c r="B7" i="23"/>
  <c r="F11" i="23"/>
  <c r="D5" i="24"/>
  <c r="H9" i="24"/>
  <c r="F3" i="25"/>
  <c r="D3" i="21"/>
  <c r="H11" i="23"/>
  <c r="F5" i="24"/>
  <c r="H3" i="25"/>
  <c r="B9" i="25"/>
  <c r="B11" i="22"/>
  <c r="B13" i="21"/>
  <c r="D3" i="24"/>
  <c r="H3" i="21"/>
  <c r="D7" i="22"/>
  <c r="H11" i="20"/>
  <c r="F5" i="21"/>
  <c r="C9" i="14"/>
  <c r="H5" i="24"/>
  <c r="B11" i="24"/>
  <c r="D9" i="25"/>
  <c r="D11" i="22"/>
  <c r="B5" i="23"/>
  <c r="F3" i="21"/>
  <c r="F11" i="22"/>
  <c r="F3" i="24"/>
  <c r="H11" i="22"/>
  <c r="H3" i="22"/>
  <c r="H5" i="21"/>
  <c r="B11" i="21"/>
  <c r="B3" i="23"/>
  <c r="B13" i="20"/>
  <c r="D11" i="21"/>
  <c r="B5" i="22"/>
  <c r="F9" i="22"/>
  <c r="D3" i="23"/>
  <c r="H7" i="23"/>
  <c r="B13" i="23"/>
  <c r="D11" i="24"/>
  <c r="B5" i="25"/>
  <c r="F9" i="25"/>
  <c r="F11" i="21"/>
  <c r="D5" i="22"/>
  <c r="F3" i="23"/>
  <c r="F11" i="24"/>
  <c r="H11" i="24"/>
  <c r="B3" i="21"/>
  <c r="B3" i="24"/>
  <c r="H5" i="25"/>
  <c r="B11" i="25"/>
  <c r="D11" i="25"/>
  <c r="B7" i="25"/>
  <c r="F11" i="25"/>
  <c r="H3" i="24"/>
  <c r="B9" i="24"/>
  <c r="D7" i="25"/>
  <c r="H11" i="25"/>
  <c r="C13" i="15"/>
  <c r="C13" i="16"/>
  <c r="C13" i="14"/>
  <c r="B11" i="20"/>
  <c r="H5" i="23"/>
  <c r="B11" i="23"/>
  <c r="D9" i="24"/>
  <c r="F7" i="25"/>
  <c r="D11" i="20"/>
  <c r="B5" i="21"/>
  <c r="F9" i="21"/>
  <c r="D3" i="22"/>
  <c r="H7" i="22"/>
  <c r="B13" i="22"/>
  <c r="D11" i="23"/>
  <c r="B5" i="24"/>
  <c r="F9" i="24"/>
  <c r="D3" i="25"/>
  <c r="H7" i="25"/>
  <c r="B13" i="25"/>
  <c r="H5" i="14"/>
  <c r="F5" i="14"/>
  <c r="D5" i="14"/>
  <c r="B5" i="14"/>
  <c r="E5" i="14"/>
  <c r="H7" i="14"/>
  <c r="F7" i="14"/>
  <c r="D7" i="14"/>
  <c r="B7" i="14"/>
  <c r="E7" i="14"/>
  <c r="H9" i="14"/>
  <c r="F9" i="14"/>
  <c r="D9" i="14"/>
  <c r="B9" i="14"/>
  <c r="E9" i="14"/>
  <c r="H11" i="14"/>
  <c r="F11" i="14"/>
  <c r="D11" i="14"/>
  <c r="B11" i="14"/>
  <c r="E11" i="14"/>
  <c r="C3" i="15"/>
  <c r="C5" i="15"/>
  <c r="C7" i="15"/>
  <c r="C9" i="15"/>
  <c r="H3" i="16"/>
  <c r="F3" i="16"/>
  <c r="D3" i="16"/>
  <c r="B3" i="16"/>
  <c r="E3" i="16"/>
  <c r="H5" i="16"/>
  <c r="F5" i="16"/>
  <c r="D5" i="16"/>
  <c r="B5" i="16"/>
  <c r="E5" i="16"/>
  <c r="H7" i="16"/>
  <c r="F7" i="16"/>
  <c r="D7" i="16"/>
  <c r="B7" i="16"/>
  <c r="E7" i="16"/>
  <c r="H9" i="16"/>
  <c r="F9" i="16"/>
  <c r="D9" i="16"/>
  <c r="B9" i="16"/>
  <c r="E9" i="16"/>
  <c r="H11" i="16"/>
  <c r="F11" i="16"/>
  <c r="D11" i="16"/>
  <c r="B11" i="16"/>
  <c r="E11" i="16"/>
  <c r="C3" i="17"/>
  <c r="C5" i="17"/>
  <c r="H3" i="14"/>
  <c r="F3" i="14"/>
  <c r="D3" i="14"/>
  <c r="B3" i="14"/>
  <c r="E3" i="14"/>
  <c r="C3" i="14"/>
  <c r="G3" i="14"/>
  <c r="C5" i="14"/>
  <c r="G5" i="14"/>
  <c r="H3" i="15"/>
  <c r="F3" i="15"/>
  <c r="D3" i="15"/>
  <c r="B3" i="15"/>
  <c r="E3" i="15"/>
  <c r="H5" i="15"/>
  <c r="F5" i="15"/>
  <c r="D5" i="15"/>
  <c r="B5" i="15"/>
  <c r="E5" i="15"/>
  <c r="H7" i="15"/>
  <c r="F7" i="15"/>
  <c r="D7" i="15"/>
  <c r="B7" i="15"/>
  <c r="E7" i="15"/>
  <c r="H9" i="15"/>
  <c r="F9" i="15"/>
  <c r="D9" i="15"/>
  <c r="B9" i="15"/>
  <c r="E9" i="15"/>
  <c r="H11" i="15"/>
  <c r="F11" i="15"/>
  <c r="D11" i="15"/>
  <c r="B11" i="15"/>
  <c r="E11" i="15"/>
  <c r="C3" i="16"/>
  <c r="G3" i="16"/>
  <c r="C5" i="16"/>
  <c r="G5" i="16"/>
  <c r="C7" i="16"/>
  <c r="G7" i="16"/>
  <c r="H3" i="17"/>
  <c r="F3" i="17"/>
  <c r="D3" i="17"/>
  <c r="B3" i="17"/>
  <c r="E3" i="17"/>
  <c r="H5" i="17"/>
  <c r="F5" i="17"/>
  <c r="D5" i="17"/>
  <c r="B5" i="17"/>
  <c r="E5" i="17"/>
  <c r="H7" i="17"/>
  <c r="F7" i="17"/>
  <c r="D7" i="17"/>
  <c r="B7" i="17"/>
  <c r="G7" i="17"/>
  <c r="E7" i="17"/>
  <c r="C9" i="17"/>
  <c r="E9" i="17"/>
  <c r="G9" i="17"/>
  <c r="C13" i="17"/>
  <c r="C5" i="18"/>
  <c r="E5" i="18"/>
  <c r="G5" i="18"/>
  <c r="C9" i="18"/>
  <c r="E9" i="18"/>
  <c r="G9" i="18"/>
  <c r="C13" i="18"/>
  <c r="C5" i="19"/>
  <c r="E5" i="19"/>
  <c r="G5" i="19"/>
  <c r="C9" i="19"/>
  <c r="E9" i="19"/>
  <c r="G9" i="19"/>
  <c r="C13" i="19"/>
  <c r="C7" i="20"/>
  <c r="E7" i="20"/>
  <c r="G7" i="20"/>
  <c r="C9" i="20"/>
  <c r="E9" i="20"/>
  <c r="H9" i="20"/>
  <c r="C11" i="17"/>
  <c r="E11" i="17"/>
  <c r="G11" i="17"/>
  <c r="C3" i="18"/>
  <c r="E3" i="18"/>
  <c r="G3" i="18"/>
  <c r="C7" i="18"/>
  <c r="E7" i="18"/>
  <c r="G7" i="18"/>
  <c r="C11" i="18"/>
  <c r="E11" i="18"/>
  <c r="G11" i="18"/>
  <c r="C3" i="19"/>
  <c r="E3" i="19"/>
  <c r="G3" i="19"/>
  <c r="C7" i="19"/>
  <c r="E7" i="19"/>
  <c r="G7" i="19"/>
  <c r="C11" i="19"/>
  <c r="E11" i="19"/>
  <c r="G11" i="19"/>
  <c r="C3" i="20"/>
  <c r="E3" i="20"/>
  <c r="G3" i="20"/>
  <c r="C5" i="20"/>
  <c r="E5" i="20"/>
  <c r="G5" i="20"/>
  <c r="B9" i="17"/>
  <c r="D9" i="17"/>
  <c r="F9" i="17"/>
  <c r="B11" i="17"/>
  <c r="D11" i="17"/>
  <c r="F11" i="17"/>
  <c r="B3" i="18"/>
  <c r="D3" i="18"/>
  <c r="F3" i="18"/>
  <c r="B5" i="18"/>
  <c r="D5" i="18"/>
  <c r="F5" i="18"/>
  <c r="B7" i="18"/>
  <c r="D7" i="18"/>
  <c r="F7" i="18"/>
  <c r="B9" i="18"/>
  <c r="D9" i="18"/>
  <c r="F9" i="18"/>
  <c r="B11" i="18"/>
  <c r="D11" i="18"/>
  <c r="F11" i="18"/>
  <c r="B3" i="19"/>
  <c r="D3" i="19"/>
  <c r="F3" i="19"/>
  <c r="B5" i="19"/>
  <c r="D5" i="19"/>
  <c r="F5" i="19"/>
  <c r="B7" i="19"/>
  <c r="D7" i="19"/>
  <c r="F7" i="19"/>
  <c r="B9" i="19"/>
  <c r="D9" i="19"/>
  <c r="F9" i="19"/>
  <c r="B11" i="19"/>
  <c r="D11" i="19"/>
  <c r="F11" i="19"/>
  <c r="B3" i="20"/>
  <c r="D3" i="20"/>
  <c r="F3" i="20"/>
  <c r="B5" i="20"/>
  <c r="D5" i="20"/>
  <c r="F5" i="20"/>
  <c r="B7" i="20"/>
  <c r="D7" i="20"/>
  <c r="F7" i="20"/>
  <c r="B9" i="20"/>
  <c r="D9" i="20"/>
  <c r="F9" i="20"/>
  <c r="C11" i="20"/>
  <c r="E11" i="20"/>
  <c r="C3" i="21"/>
  <c r="E3" i="21"/>
  <c r="C5" i="21"/>
  <c r="E5" i="21"/>
  <c r="C7" i="21"/>
  <c r="E7" i="21"/>
  <c r="C9" i="21"/>
  <c r="E9" i="21"/>
  <c r="C11" i="21"/>
  <c r="E11" i="21"/>
  <c r="C3" i="22"/>
  <c r="E3" i="22"/>
  <c r="C5" i="22"/>
  <c r="E5" i="22"/>
  <c r="C7" i="22"/>
  <c r="E7" i="22"/>
  <c r="C9" i="22"/>
  <c r="E9" i="22"/>
  <c r="C11" i="22"/>
  <c r="E11" i="22"/>
  <c r="C3" i="23"/>
  <c r="E3" i="23"/>
  <c r="C5" i="23"/>
  <c r="E5" i="23"/>
  <c r="C7" i="23"/>
  <c r="E7" i="23"/>
  <c r="C9" i="23"/>
  <c r="E9" i="23"/>
  <c r="C11" i="23"/>
  <c r="E11" i="23"/>
  <c r="C3" i="24"/>
  <c r="E3" i="24"/>
  <c r="C5" i="24"/>
  <c r="E5" i="24"/>
  <c r="C7" i="24"/>
  <c r="E7" i="24"/>
  <c r="C9" i="24"/>
  <c r="E9" i="24"/>
  <c r="C11" i="24"/>
  <c r="E11" i="24"/>
  <c r="C3" i="25"/>
  <c r="E3" i="25"/>
  <c r="C5" i="25"/>
  <c r="E5" i="25"/>
  <c r="C7" i="25"/>
  <c r="E7" i="25"/>
  <c r="C9" i="25"/>
  <c r="E9" i="25"/>
  <c r="C11" i="25"/>
  <c r="E11" i="25"/>
  <c r="G2" i="25" l="1"/>
  <c r="G2" i="24"/>
  <c r="G2" i="23"/>
  <c r="H2" i="22"/>
  <c r="G2" i="21"/>
  <c r="E2" i="20"/>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 r="G2" i="14" l="1"/>
  <c r="E2" i="14"/>
  <c r="C2" i="14"/>
  <c r="H2" i="14"/>
  <c r="F2" i="14"/>
  <c r="D2" i="14"/>
</calcChain>
</file>

<file path=xl/sharedStrings.xml><?xml version="1.0" encoding="utf-8"?>
<sst xmlns="http://schemas.openxmlformats.org/spreadsheetml/2006/main" count="187" uniqueCount="88">
  <si>
    <t>Anteckningar</t>
  </si>
  <si>
    <t>Kalenderinställningar</t>
  </si>
  <si>
    <t>År</t>
  </si>
  <si>
    <t>Veckan börjar</t>
  </si>
  <si>
    <t>MÅNDAG</t>
  </si>
  <si>
    <t>Långfredagen</t>
  </si>
  <si>
    <t>Påskafton</t>
  </si>
  <si>
    <t>Påskdagen</t>
  </si>
  <si>
    <t>Annandag påsk</t>
  </si>
  <si>
    <t>ICC</t>
  </si>
  <si>
    <t>FF assist</t>
  </si>
  <si>
    <t>Christian</t>
  </si>
  <si>
    <t>Emelie</t>
  </si>
  <si>
    <t xml:space="preserve">Tips&amp;trix nytt I elMaster </t>
  </si>
  <si>
    <t>Nyhetsbrev - hinta MC24</t>
  </si>
  <si>
    <t>Lars</t>
  </si>
  <si>
    <t>Ny lösningsinriktning för Better solution</t>
  </si>
  <si>
    <t>Kampanj</t>
  </si>
  <si>
    <t>FK assist</t>
  </si>
  <si>
    <t>Kristian</t>
  </si>
  <si>
    <t>Tips&amp;trix nytt I Master explorer 22.0.06-22.0.7</t>
  </si>
  <si>
    <t>Webinar</t>
  </si>
  <si>
    <t>Flyttas</t>
  </si>
  <si>
    <t>Anders</t>
  </si>
  <si>
    <t>Konsumtion av information 1</t>
  </si>
  <si>
    <t>Inleverans konsumtion av information 3</t>
  </si>
  <si>
    <t>Harald</t>
  </si>
  <si>
    <t>Stockholm</t>
  </si>
  <si>
    <t>Seminarie</t>
  </si>
  <si>
    <t>Inleverans konsumtion av information 2</t>
  </si>
  <si>
    <t>ProjectHub eventdag</t>
  </si>
  <si>
    <t>Konferens</t>
  </si>
  <si>
    <t>Börja boka ICC deltagare</t>
  </si>
  <si>
    <t>Genomfört</t>
  </si>
  <si>
    <t>Lars &amp; Stig</t>
  </si>
  <si>
    <t>Konferens Rimforsa 28-29</t>
  </si>
  <si>
    <t>Event</t>
  </si>
  <si>
    <t>Ides Energi&amp;VA forum</t>
  </si>
  <si>
    <t>Styrgruppsmöte</t>
  </si>
  <si>
    <t>Släppa ICC-datum</t>
  </si>
  <si>
    <t>IEC 81346</t>
  </si>
  <si>
    <t>Tech Camp</t>
  </si>
  <si>
    <t>Flyttat</t>
  </si>
  <si>
    <t>Infosäkerhet</t>
  </si>
  <si>
    <t>Kärnkraftsgruppen</t>
  </si>
  <si>
    <t>Stig</t>
  </si>
  <si>
    <t>Anders Borås</t>
  </si>
  <si>
    <t>Mattias JKPG</t>
  </si>
  <si>
    <t>Notering</t>
  </si>
  <si>
    <t>Resurs</t>
  </si>
  <si>
    <t>Ansvarig</t>
  </si>
  <si>
    <t>Beskrivning</t>
  </si>
  <si>
    <t>Typ</t>
  </si>
  <si>
    <t>Datum</t>
  </si>
  <si>
    <t xml:space="preserve">Vecka </t>
  </si>
  <si>
    <t>LinkedIn</t>
  </si>
  <si>
    <t>Mejlutskick</t>
  </si>
  <si>
    <t>Tips&amp;trix elMaster</t>
  </si>
  <si>
    <t>Tips&amp;trix Master portal</t>
  </si>
  <si>
    <t>Tips&amp;trix ProjectHub</t>
  </si>
  <si>
    <t>Revit och Master concept</t>
  </si>
  <si>
    <t>plus PAM</t>
  </si>
  <si>
    <t>Roadshow</t>
  </si>
  <si>
    <t>Mässor</t>
  </si>
  <si>
    <t>Tema - Storytelling</t>
  </si>
  <si>
    <t>Tema - elMaster</t>
  </si>
  <si>
    <t>Tema - ProjectHub</t>
  </si>
  <si>
    <t>Tema - Utbildning</t>
  </si>
  <si>
    <t>Nyhetsbrev kvartalsvis</t>
  </si>
  <si>
    <t>Supportmejl kvartalsvis</t>
  </si>
  <si>
    <t>Kampanjer månadsvis</t>
  </si>
  <si>
    <t>Utbildning varannan månad</t>
  </si>
  <si>
    <t>Lars&amp;Stig</t>
  </si>
  <si>
    <t>Tema - 3D modeller</t>
  </si>
  <si>
    <t>3D modeller I Master concept</t>
  </si>
  <si>
    <t>Lars &amp; Fredrik F</t>
  </si>
  <si>
    <t>Johan</t>
  </si>
  <si>
    <t>Google</t>
  </si>
  <si>
    <t>elMaster</t>
  </si>
  <si>
    <t>Dokumenthantering</t>
  </si>
  <si>
    <t>Underhåll</t>
  </si>
  <si>
    <t>Mediakonsulterna</t>
  </si>
  <si>
    <t>plus Lars</t>
  </si>
  <si>
    <t>Annika</t>
  </si>
  <si>
    <t>Underhåll?</t>
  </si>
  <si>
    <t>Luciafika</t>
  </si>
  <si>
    <t>Demo MC och elMaster med Luciafika</t>
  </si>
  <si>
    <t>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</si>
</sst>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4" formatCode="_-* #,##0.00\ &quot;kr&quot;_-;\-* #,##0.00\ &quot;kr&quot;_-;_-* &quot;-&quot;??\ &quot;kr&quot;_-;_-@_-"/>
    <numFmt numFmtId="164" formatCode="_(* #,##0_);_(* \(#,##0\);_(* &quot;-&quot;_);_(@_)"/>
    <numFmt numFmtId="165" formatCode="_(* #,##0.00_);_(* \(#,##0.00\);_(* &quot;-&quot;??_);_(@_)"/>
    <numFmt numFmtId="166" formatCode="d"/>
  </numFmts>
  <fonts count="32">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1"/>
      <color theme="2"/>
      <name val="Lucida Sans"/>
      <family val="2"/>
      <scheme val="minor"/>
    </font>
  </fonts>
  <fills count="4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76">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0" fillId="2" borderId="0" xfId="0" applyFill="1" applyAlignment="1">
      <alignment horizontal="right"/>
    </xf>
    <xf numFmtId="0" fontId="16" fillId="0" borderId="4" xfId="15">
      <alignment horizontal="left" vertical="center" indent="1"/>
    </xf>
    <xf numFmtId="0" fontId="17" fillId="0" borderId="0" xfId="13" applyFont="1" applyAlignment="1">
      <alignment horizontal="right"/>
    </xf>
    <xf numFmtId="0" fontId="10" fillId="8" borderId="8" xfId="11" applyFill="1" applyBorder="1" applyAlignment="1">
      <alignment vertical="top" wrapText="1"/>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14" fontId="12" fillId="8" borderId="5" xfId="0" applyNumberFormat="1" applyFont="1" applyFill="1" applyBorder="1" applyAlignment="1">
      <alignment horizontal="left" indent="1"/>
    </xf>
    <xf numFmtId="166" fontId="14" fillId="0" borderId="0" xfId="17">
      <alignment horizontal="left" indent="1"/>
    </xf>
    <xf numFmtId="166" fontId="14" fillId="7" borderId="0" xfId="16" applyFont="1">
      <alignment horizontal="left" wrapText="1" indent="1"/>
    </xf>
    <xf numFmtId="166" fontId="10" fillId="7" borderId="0" xfId="16">
      <alignment horizontal="left" wrapText="1" indent="1"/>
    </xf>
    <xf numFmtId="166" fontId="0" fillId="0" borderId="0" xfId="0" applyNumberFormat="1">
      <alignment vertical="top"/>
    </xf>
    <xf numFmtId="0" fontId="0" fillId="8" borderId="0" xfId="0" applyFill="1">
      <alignment vertical="top"/>
    </xf>
    <xf numFmtId="166" fontId="14" fillId="8" borderId="0" xfId="17" applyFill="1">
      <alignment horizontal="left" indent="1"/>
    </xf>
    <xf numFmtId="0" fontId="31" fillId="8" borderId="0" xfId="0" applyFont="1" applyFill="1" applyAlignment="1">
      <alignment horizontal="center" vertical="center"/>
    </xf>
    <xf numFmtId="0" fontId="0" fillId="8" borderId="0" xfId="0" applyFill="1" applyAlignment="1">
      <alignment horizontal="left" indent="1"/>
    </xf>
    <xf numFmtId="0" fontId="0" fillId="8" borderId="0" xfId="0" applyFill="1" applyAlignment="1">
      <alignment horizontal="center" vertical="center" wrapText="1"/>
    </xf>
    <xf numFmtId="14" fontId="0" fillId="0" borderId="0" xfId="0" applyNumberFormat="1">
      <alignment vertical="top"/>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0" fontId="0" fillId="0" borderId="0" xfId="0" applyNumberFormat="1">
      <alignment vertical="top"/>
    </xf>
  </cellXfs>
  <cellStyles count="52">
    <cellStyle name="20 % - Dekorfärg1" xfId="31" builtinId="30" customBuiltin="1"/>
    <cellStyle name="20 % - Dekorfärg2" xfId="34" builtinId="34" customBuiltin="1"/>
    <cellStyle name="20 % - Dekorfärg3" xfId="38" builtinId="38" customBuiltin="1"/>
    <cellStyle name="20 % - Dekorfärg4" xfId="42" builtinId="42" customBuiltin="1"/>
    <cellStyle name="20 % - Dekorfärg5" xfId="45" builtinId="46" customBuiltin="1"/>
    <cellStyle name="20 % - Dekorfärg6" xfId="49" builtinId="50" customBuiltin="1"/>
    <cellStyle name="40 % - Dekorfärg1" xfId="1" builtinId="31" customBuiltin="1"/>
    <cellStyle name="40 % - Dekorfärg2" xfId="35" builtinId="35" customBuiltin="1"/>
    <cellStyle name="40 % - Dekorfärg3" xfId="39" builtinId="39" customBuiltin="1"/>
    <cellStyle name="40 % - Dekorfärg4" xfId="43" builtinId="43" customBuiltin="1"/>
    <cellStyle name="40 % - Dekorfärg5" xfId="46" builtinId="47" customBuiltin="1"/>
    <cellStyle name="40 % - Dekorfärg6" xfId="50" builtinId="51" customBuiltin="1"/>
    <cellStyle name="60 % - Dekorfärg1" xfId="32" builtinId="32" customBuiltin="1"/>
    <cellStyle name="60 % - Dekorfärg2" xfId="36" builtinId="36" customBuiltin="1"/>
    <cellStyle name="60 % - Dekorfärg3" xfId="40" builtinId="40" customBuiltin="1"/>
    <cellStyle name="60 % - Dekorfärg4" xfId="44" builtinId="44" customBuiltin="1"/>
    <cellStyle name="60 % - Dekorfärg5" xfId="47" builtinId="48" customBuiltin="1"/>
    <cellStyle name="60 % - Dekorfärg6" xfId="51" builtinId="52" customBuiltin="1"/>
    <cellStyle name="Anteckning" xfId="28" builtinId="10" customBuiltin="1"/>
    <cellStyle name="Beräkning" xfId="24" builtinId="22" customBuiltin="1"/>
    <cellStyle name="Bra" xfId="19" builtinId="26" customBuiltin="1"/>
    <cellStyle name="Dag" xfId="17" xr:uid="{CB09B5E3-8995-4BCC-99D7-4E3B52C29B71}"/>
    <cellStyle name="Dagnamn" xfId="15" xr:uid="{F4C59F2B-B807-4231-B5C0-B51F441FA314}"/>
    <cellStyle name="Dekorfärg1" xfId="3" builtinId="29" customBuiltin="1"/>
    <cellStyle name="Dekorfärg2" xfId="33" builtinId="33" customBuiltin="1"/>
    <cellStyle name="Dekorfärg3" xfId="37" builtinId="37" customBuiltin="1"/>
    <cellStyle name="Dekorfärg4" xfId="41" builtinId="41" customBuiltin="1"/>
    <cellStyle name="Dekorfärg5" xfId="4" builtinId="45" customBuiltin="1"/>
    <cellStyle name="Dekorfärg6" xfId="48" builtinId="49" customBuiltin="1"/>
    <cellStyle name="Dålig" xfId="20" builtinId="27" customBuiltin="1"/>
    <cellStyle name="Förklarande text" xfId="29" builtinId="53" customBuiltin="1"/>
    <cellStyle name="Indata" xfId="22" builtinId="20" customBuiltin="1"/>
    <cellStyle name="Inställning" xfId="18" xr:uid="{8F0303C9-060A-4378-B3BA-99408B995F90}"/>
    <cellStyle name="Kontrollcell" xfId="26" builtinId="23" customBuiltin="1"/>
    <cellStyle name="Länkad cell" xfId="25" builtinId="24" customBuiltin="1"/>
    <cellStyle name="Månad" xfId="14" xr:uid="{0620BD55-CC6D-4E32-846C-ED1E5CA86C76}"/>
    <cellStyle name="Neutral" xfId="21" builtinId="28" customBuiltin="1"/>
    <cellStyle name="Normal" xfId="0" builtinId="0" customBuiltin="1"/>
    <cellStyle name="Olikfärgade" xfId="16" xr:uid="{372A1842-8DB4-4B05-A4F9-194B0B56EABA}"/>
    <cellStyle name="Procent" xfId="10" builtinId="5" customBuiltin="1"/>
    <cellStyle name="Rubrik" xfId="5" builtinId="15" customBuiltin="1"/>
    <cellStyle name="Rubrik 1" xfId="2" builtinId="16" customBuiltin="1"/>
    <cellStyle name="Rubrik 2" xfId="12" builtinId="17" customBuiltin="1"/>
    <cellStyle name="Rubrik 3" xfId="13" builtinId="18" customBuiltin="1"/>
    <cellStyle name="Rubrik 4" xfId="11" builtinId="19" customBuiltin="1"/>
    <cellStyle name="Summa" xfId="30" builtinId="25" customBuiltin="1"/>
    <cellStyle name="Tusental" xfId="6" builtinId="3" customBuiltin="1"/>
    <cellStyle name="Tusental [0]" xfId="7" builtinId="6" customBuiltin="1"/>
    <cellStyle name="Utdata" xfId="23" builtinId="21" customBuiltin="1"/>
    <cellStyle name="Valuta" xfId="8" builtinId="4" customBuiltin="1"/>
    <cellStyle name="Valuta [0]" xfId="9" builtinId="7" customBuiltin="1"/>
    <cellStyle name="Varningstext" xfId="27" builtinId="11" customBuiltin="1"/>
  </cellStyles>
  <dxfs count="42">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19" formatCode="yyyy/mm/dd"/>
    </dxf>
    <dxf>
      <numFmt numFmtId="19" formatCode="yyyy/mm/dd"/>
    </dxf>
    <dxf>
      <numFmt numFmtId="0" formatCode="General"/>
    </dxf>
    <dxf>
      <numFmt numFmtId="19" formatCode="yyyy/mm/dd"/>
    </dxf>
    <dxf>
      <numFmt numFmtId="19" formatCode="yyyy/mm/dd"/>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9_Planning\2023\F&#246;rslag%20till%20&#229;rs&#246;versikt.xlsx" TargetMode="External"/><Relationship Id="rId1" Type="http://schemas.openxmlformats.org/officeDocument/2006/relationships/externalLinkPath" Target="/9_Planning/2023/F&#246;rslag%20till%20&#229;rs&#246;versi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Årsöversikt"/>
      <sheetName val="January"/>
      <sheetName val="February"/>
      <sheetName val="March"/>
      <sheetName val="April"/>
      <sheetName val="May"/>
      <sheetName val="June"/>
      <sheetName val="July"/>
      <sheetName val="August"/>
      <sheetName val="September"/>
      <sheetName val="October"/>
      <sheetName val="November"/>
      <sheetName val="December"/>
    </sheetNames>
    <sheetDataSet>
      <sheetData sheetId="0" refreshError="1"/>
      <sheetData sheetId="1">
        <row r="3">
          <cell r="K3">
            <v>2023</v>
          </cell>
        </row>
        <row r="4">
          <cell r="K4" t="str">
            <v>MONDAY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FE01E8-574B-427B-B49D-73AF5EEF6888}" name="Table133" displayName="Table133" ref="A1:G23" totalsRowShown="0">
  <autoFilter ref="A1:G23" xr:uid="{80611DB8-6A5C-44C0-A489-09C3DE9CCD74}"/>
  <sortState xmlns:xlrd2="http://schemas.microsoft.com/office/spreadsheetml/2017/richdata2" ref="A2:G23">
    <sortCondition ref="B1:B23"/>
  </sortState>
  <tableColumns count="7">
    <tableColumn id="1" xr3:uid="{F53BC642-CABD-4DF1-AC6B-2B3088FCDC47}" name="Vecka " dataDxfId="41">
      <calculatedColumnFormula>WEEKNUM(Table133[[#This Row],[Datum]],21)</calculatedColumnFormula>
    </tableColumn>
    <tableColumn id="2" xr3:uid="{FC9ED10E-6354-4445-B1F6-BB107E30F23D}" name="Datum" dataDxfId="40"/>
    <tableColumn id="3" xr3:uid="{524D0104-5101-4639-86E6-5AD41FCCBD6D}" name="Typ"/>
    <tableColumn id="7" xr3:uid="{D5B6694A-C0CE-4CF9-ACA0-EE9571FE7D5C}" name="Beskrivning"/>
    <tableColumn id="4" xr3:uid="{3F451940-E43B-4793-818C-711B1F0F79A2}" name="Ansvarig"/>
    <tableColumn id="5" xr3:uid="{81FA6F70-AFF2-417C-8BCE-CECBD2BC630F}" name="Resurs"/>
    <tableColumn id="6" xr3:uid="{A4C7BEEB-0C7E-416A-B342-308A03D7ABF3}" name="Notering" dataDxfId="3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850695-0EC7-4394-849C-17081BD890B4}" name="Table13" displayName="Table13" ref="A1:G36" totalsRowShown="0">
  <autoFilter ref="A1:G36" xr:uid="{80611DB8-6A5C-44C0-A489-09C3DE9CCD74}"/>
  <sortState xmlns:xlrd2="http://schemas.microsoft.com/office/spreadsheetml/2017/richdata2" ref="A2:G36">
    <sortCondition ref="C1:C36"/>
  </sortState>
  <tableColumns count="7">
    <tableColumn id="1" xr3:uid="{BC6BFED6-6BDE-42AF-83AC-33117A7E3B1C}" name="Vecka " dataDxfId="38">
      <calculatedColumnFormula>WEEKNUM(Table13[[#This Row],[Datum]],21)</calculatedColumnFormula>
    </tableColumn>
    <tableColumn id="2" xr3:uid="{47D7D12A-F4BA-4A6D-BBDD-DA7ACBC18FF1}" name="Datum" dataDxfId="37"/>
    <tableColumn id="3" xr3:uid="{611AEFDB-C4AE-49D8-AE86-78F3E0CEB1B0}" name="Typ"/>
    <tableColumn id="7" xr3:uid="{CC1F7FD3-EBA3-432A-B462-8006EBF92FC4}" name="Beskrivning"/>
    <tableColumn id="4" xr3:uid="{B1C3761A-C0AF-4008-AABB-D1450EC49AF9}" name="Ansvarig"/>
    <tableColumn id="5" xr3:uid="{30C8A29E-F068-4AD3-95B9-F18B690BF38B}" name="Resurs"/>
    <tableColumn id="6" xr3:uid="{A151A4DA-EB7C-4530-8831-1079A9872C0A}" name="Notering" dataDxfId="36"/>
  </tableColumns>
  <tableStyleInfo name="TableStyleMedium9" showFirstColumn="0" showLastColumn="0" showRowStripes="1" showColumnStripes="0"/>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FAB0-8B15-488E-A449-9742C20180B1}">
  <dimension ref="A1:G25"/>
  <sheetViews>
    <sheetView tabSelected="1" workbookViewId="0">
      <selection activeCell="F17" sqref="F17"/>
    </sheetView>
  </sheetViews>
  <sheetFormatPr defaultRowHeight="14.25"/>
  <cols>
    <col min="1" max="1" width="8.77734375" bestFit="1" customWidth="1"/>
    <col min="2" max="2" width="11.88671875" customWidth="1"/>
    <col min="3" max="3" width="13.6640625" bestFit="1" customWidth="1"/>
    <col min="4" max="4" width="39.109375" bestFit="1" customWidth="1"/>
    <col min="5" max="5" width="13.44140625" customWidth="1"/>
    <col min="6" max="6" width="15.33203125" customWidth="1"/>
    <col min="7" max="7" width="20.109375" customWidth="1"/>
  </cols>
  <sheetData>
    <row r="1" spans="1:7">
      <c r="A1" t="s">
        <v>54</v>
      </c>
      <c r="B1" t="s">
        <v>53</v>
      </c>
      <c r="C1" t="s">
        <v>52</v>
      </c>
      <c r="D1" t="s">
        <v>51</v>
      </c>
      <c r="E1" t="s">
        <v>50</v>
      </c>
      <c r="F1" t="s">
        <v>49</v>
      </c>
      <c r="G1" t="s">
        <v>48</v>
      </c>
    </row>
    <row r="2" spans="1:7">
      <c r="A2">
        <f>WEEKNUM(Table133[[#This Row],[Datum]],21)</f>
        <v>6</v>
      </c>
      <c r="B2" s="69">
        <v>44966</v>
      </c>
      <c r="C2" t="s">
        <v>21</v>
      </c>
      <c r="D2" t="s">
        <v>43</v>
      </c>
      <c r="F2" t="s">
        <v>47</v>
      </c>
      <c r="G2" t="s">
        <v>33</v>
      </c>
    </row>
    <row r="3" spans="1:7">
      <c r="A3">
        <f>WEEKNUM(Table133[[#This Row],[Datum]],21)</f>
        <v>9</v>
      </c>
      <c r="B3" s="69">
        <v>44987</v>
      </c>
      <c r="C3" t="s">
        <v>21</v>
      </c>
      <c r="D3" t="s">
        <v>43</v>
      </c>
      <c r="F3" t="s">
        <v>46</v>
      </c>
      <c r="G3" t="s">
        <v>33</v>
      </c>
    </row>
    <row r="4" spans="1:7">
      <c r="A4">
        <f>WEEKNUM(Table133[[#This Row],[Datum]],21)</f>
        <v>14</v>
      </c>
      <c r="B4" s="69">
        <v>45020</v>
      </c>
      <c r="C4" t="s">
        <v>21</v>
      </c>
      <c r="D4" t="s">
        <v>43</v>
      </c>
      <c r="F4" t="s">
        <v>45</v>
      </c>
      <c r="G4" t="s">
        <v>33</v>
      </c>
    </row>
    <row r="5" spans="1:7">
      <c r="A5">
        <f>WEEKNUM(Table133[[#This Row],[Datum]],21)</f>
        <v>15</v>
      </c>
      <c r="B5" s="69">
        <v>45029</v>
      </c>
      <c r="C5" t="s">
        <v>38</v>
      </c>
      <c r="D5" t="s">
        <v>44</v>
      </c>
      <c r="F5" t="s">
        <v>15</v>
      </c>
      <c r="G5" t="s">
        <v>33</v>
      </c>
    </row>
    <row r="6" spans="1:7">
      <c r="A6">
        <f>WEEKNUM(Table133[[#This Row],[Datum]],21)</f>
        <v>22</v>
      </c>
      <c r="B6" s="69">
        <v>45077</v>
      </c>
      <c r="C6" t="s">
        <v>21</v>
      </c>
      <c r="D6" t="s">
        <v>43</v>
      </c>
      <c r="F6" t="s">
        <v>23</v>
      </c>
      <c r="G6" t="s">
        <v>42</v>
      </c>
    </row>
    <row r="7" spans="1:7">
      <c r="A7">
        <f>WEEKNUM(Table133[[#This Row],[Datum]],21)</f>
        <v>23</v>
      </c>
      <c r="B7" s="69">
        <v>45085</v>
      </c>
      <c r="C7" t="s">
        <v>36</v>
      </c>
      <c r="D7" t="s">
        <v>41</v>
      </c>
      <c r="G7" t="s">
        <v>33</v>
      </c>
    </row>
    <row r="8" spans="1:7">
      <c r="A8">
        <f>WEEKNUM(Table133[[#This Row],[Datum]],21)</f>
        <v>24</v>
      </c>
      <c r="B8" s="69">
        <v>45091</v>
      </c>
      <c r="C8" t="s">
        <v>21</v>
      </c>
      <c r="D8" t="s">
        <v>40</v>
      </c>
      <c r="F8" t="s">
        <v>15</v>
      </c>
    </row>
    <row r="9" spans="1:7">
      <c r="A9">
        <f>WEEKNUM(Table133[[#This Row],[Datum]],21)</f>
        <v>38</v>
      </c>
      <c r="B9" s="69">
        <v>45189</v>
      </c>
      <c r="C9" t="s">
        <v>31</v>
      </c>
      <c r="D9" t="s">
        <v>39</v>
      </c>
      <c r="E9" t="s">
        <v>12</v>
      </c>
    </row>
    <row r="10" spans="1:7">
      <c r="A10">
        <f>WEEKNUM(Table133[[#This Row],[Datum]],21)</f>
        <v>38</v>
      </c>
      <c r="B10" s="69">
        <v>45190</v>
      </c>
      <c r="C10" t="s">
        <v>38</v>
      </c>
      <c r="D10" t="s">
        <v>37</v>
      </c>
    </row>
    <row r="11" spans="1:7">
      <c r="A11">
        <f>WEEKNUM(Table133[[#This Row],[Datum]],21)</f>
        <v>39</v>
      </c>
      <c r="B11" s="69">
        <v>45197</v>
      </c>
      <c r="C11" t="s">
        <v>36</v>
      </c>
      <c r="D11" t="s">
        <v>35</v>
      </c>
      <c r="E11" t="s">
        <v>12</v>
      </c>
      <c r="F11" t="s">
        <v>34</v>
      </c>
      <c r="G11" s="69" t="s">
        <v>33</v>
      </c>
    </row>
    <row r="12" spans="1:7">
      <c r="A12">
        <f>WEEKNUM(Table133[[#This Row],[Datum]],21)</f>
        <v>41</v>
      </c>
      <c r="B12" s="69">
        <v>45208</v>
      </c>
      <c r="C12" t="s">
        <v>31</v>
      </c>
      <c r="D12" t="s">
        <v>32</v>
      </c>
      <c r="E12" t="s">
        <v>12</v>
      </c>
    </row>
    <row r="13" spans="1:7">
      <c r="A13">
        <f>WEEKNUM(Table133[[#This Row],[Datum]],21)</f>
        <v>45</v>
      </c>
      <c r="B13" s="69">
        <v>45237</v>
      </c>
      <c r="C13" t="s">
        <v>31</v>
      </c>
      <c r="D13" t="s">
        <v>30</v>
      </c>
    </row>
    <row r="14" spans="1:7">
      <c r="A14">
        <f>WEEKNUM(Table133[[#This Row],[Datum]],21)</f>
        <v>46</v>
      </c>
      <c r="B14" s="69">
        <v>45244</v>
      </c>
      <c r="C14" t="s">
        <v>21</v>
      </c>
      <c r="D14" t="s">
        <v>29</v>
      </c>
      <c r="F14" t="s">
        <v>23</v>
      </c>
    </row>
    <row r="15" spans="1:7">
      <c r="A15">
        <f>WEEKNUM(Table133[[#This Row],[Datum]],21)</f>
        <v>48</v>
      </c>
      <c r="B15" s="69">
        <v>45261</v>
      </c>
      <c r="C15" t="s">
        <v>28</v>
      </c>
      <c r="D15" t="s">
        <v>27</v>
      </c>
      <c r="E15" t="s">
        <v>15</v>
      </c>
      <c r="F15" t="s">
        <v>26</v>
      </c>
    </row>
    <row r="16" spans="1:7">
      <c r="A16">
        <f>WEEKNUM(Table133[[#This Row],[Datum]],21)</f>
        <v>49</v>
      </c>
      <c r="B16" s="69">
        <v>45265</v>
      </c>
      <c r="C16" t="s">
        <v>21</v>
      </c>
      <c r="D16" t="s">
        <v>25</v>
      </c>
      <c r="F16" t="s">
        <v>23</v>
      </c>
    </row>
    <row r="17" spans="1:7">
      <c r="A17" s="75">
        <f>WEEKNUM(Table133[[#This Row],[Datum]],21)</f>
        <v>50</v>
      </c>
      <c r="B17" s="69">
        <v>45272</v>
      </c>
      <c r="C17" t="s">
        <v>85</v>
      </c>
      <c r="D17" t="s">
        <v>86</v>
      </c>
      <c r="E17" t="s">
        <v>87</v>
      </c>
      <c r="F17" t="s">
        <v>12</v>
      </c>
      <c r="G17" s="69"/>
    </row>
    <row r="18" spans="1:7">
      <c r="A18">
        <f>WEEKNUM(Table133[[#This Row],[Datum]],21)</f>
        <v>52</v>
      </c>
      <c r="B18" s="69"/>
      <c r="C18" t="s">
        <v>21</v>
      </c>
      <c r="D18" t="s">
        <v>24</v>
      </c>
      <c r="E18" t="s">
        <v>12</v>
      </c>
      <c r="F18" t="s">
        <v>23</v>
      </c>
      <c r="G18" t="s">
        <v>22</v>
      </c>
    </row>
    <row r="19" spans="1:7">
      <c r="A19">
        <f>WEEKNUM(Table133[[#This Row],[Datum]],21)</f>
        <v>52</v>
      </c>
      <c r="B19" s="69"/>
      <c r="C19" t="s">
        <v>21</v>
      </c>
      <c r="D19" t="s">
        <v>20</v>
      </c>
      <c r="E19" t="s">
        <v>12</v>
      </c>
      <c r="F19" t="s">
        <v>19</v>
      </c>
      <c r="G19" t="s">
        <v>18</v>
      </c>
    </row>
    <row r="20" spans="1:7">
      <c r="A20">
        <f>WEEKNUM(Table133[[#This Row],[Datum]],21)</f>
        <v>52</v>
      </c>
      <c r="B20" s="69"/>
      <c r="C20" t="s">
        <v>17</v>
      </c>
      <c r="D20" t="s">
        <v>16</v>
      </c>
      <c r="E20" t="s">
        <v>15</v>
      </c>
      <c r="G20" s="69"/>
    </row>
    <row r="21" spans="1:7">
      <c r="A21">
        <f>WEEKNUM(Table133[[#This Row],[Datum]],21)</f>
        <v>45</v>
      </c>
      <c r="B21" s="69">
        <v>45237</v>
      </c>
      <c r="D21" t="s">
        <v>14</v>
      </c>
      <c r="E21" t="s">
        <v>12</v>
      </c>
      <c r="G21" s="69"/>
    </row>
    <row r="22" spans="1:7">
      <c r="A22">
        <f>WEEKNUM(Table133[[#This Row],[Datum]],21)</f>
        <v>52</v>
      </c>
      <c r="B22" s="69"/>
      <c r="D22" t="s">
        <v>13</v>
      </c>
      <c r="E22" t="s">
        <v>12</v>
      </c>
      <c r="F22" t="s">
        <v>11</v>
      </c>
      <c r="G22" s="69" t="s">
        <v>10</v>
      </c>
    </row>
    <row r="23" spans="1:7">
      <c r="A23">
        <f>WEEKNUM(Table133[[#This Row],[Datum]],21)</f>
        <v>52</v>
      </c>
      <c r="B23" s="69"/>
      <c r="G23" s="69"/>
    </row>
    <row r="24" spans="1:7">
      <c r="G24" s="69"/>
    </row>
    <row r="25" spans="1:7">
      <c r="G25" s="69"/>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0EE2-2805-457F-A575-D5DEE47E8001}">
  <dimension ref="A1:G36"/>
  <sheetViews>
    <sheetView workbookViewId="0">
      <selection activeCell="D40" sqref="D40"/>
    </sheetView>
  </sheetViews>
  <sheetFormatPr defaultRowHeight="14.25"/>
  <cols>
    <col min="1" max="1" width="8.77734375" bestFit="1" customWidth="1"/>
    <col min="2" max="2" width="11.88671875" customWidth="1"/>
    <col min="3" max="3" width="13.6640625" bestFit="1" customWidth="1"/>
    <col min="4" max="4" width="39.109375" bestFit="1" customWidth="1"/>
    <col min="5" max="5" width="13.44140625" customWidth="1"/>
    <col min="6" max="6" width="15.33203125" customWidth="1"/>
    <col min="7" max="7" width="20.109375" customWidth="1"/>
  </cols>
  <sheetData>
    <row r="1" spans="1:7">
      <c r="A1" t="s">
        <v>54</v>
      </c>
      <c r="B1" t="s">
        <v>53</v>
      </c>
      <c r="C1" t="s">
        <v>52</v>
      </c>
      <c r="D1" t="s">
        <v>51</v>
      </c>
      <c r="E1" t="s">
        <v>50</v>
      </c>
      <c r="F1" t="s">
        <v>49</v>
      </c>
      <c r="G1" t="s">
        <v>48</v>
      </c>
    </row>
    <row r="2" spans="1:7">
      <c r="A2">
        <f>WEEKNUM(Table13[[#This Row],[Datum]],21)</f>
        <v>17</v>
      </c>
      <c r="B2" s="69">
        <v>45405</v>
      </c>
      <c r="C2" t="s">
        <v>36</v>
      </c>
      <c r="D2" t="s">
        <v>9</v>
      </c>
      <c r="E2" t="s">
        <v>12</v>
      </c>
      <c r="F2" t="s">
        <v>72</v>
      </c>
    </row>
    <row r="3" spans="1:7">
      <c r="A3">
        <f>WEEKNUM(Table13[[#This Row],[Datum]],21)</f>
        <v>52</v>
      </c>
      <c r="B3" s="69"/>
      <c r="C3" t="s">
        <v>55</v>
      </c>
      <c r="D3" t="s">
        <v>64</v>
      </c>
      <c r="E3" t="s">
        <v>12</v>
      </c>
    </row>
    <row r="4" spans="1:7">
      <c r="A4">
        <f>WEEKNUM(Table13[[#This Row],[Datum]],21)</f>
        <v>52</v>
      </c>
      <c r="B4" s="69"/>
      <c r="C4" t="s">
        <v>55</v>
      </c>
      <c r="D4" t="s">
        <v>65</v>
      </c>
    </row>
    <row r="5" spans="1:7">
      <c r="A5">
        <f>WEEKNUM(Table13[[#This Row],[Datum]],21)</f>
        <v>52</v>
      </c>
      <c r="B5" s="69"/>
      <c r="C5" t="s">
        <v>55</v>
      </c>
      <c r="D5" t="s">
        <v>66</v>
      </c>
    </row>
    <row r="6" spans="1:7">
      <c r="A6">
        <f>WEEKNUM(Table13[[#This Row],[Datum]],21)</f>
        <v>52</v>
      </c>
      <c r="B6" s="69"/>
      <c r="C6" t="s">
        <v>55</v>
      </c>
      <c r="D6" t="s">
        <v>67</v>
      </c>
      <c r="E6" t="s">
        <v>12</v>
      </c>
      <c r="F6" t="s">
        <v>83</v>
      </c>
      <c r="G6" s="69"/>
    </row>
    <row r="7" spans="1:7">
      <c r="A7">
        <f>WEEKNUM(Table13[[#This Row],[Datum]],21)</f>
        <v>52</v>
      </c>
      <c r="B7" s="69"/>
      <c r="C7" t="s">
        <v>55</v>
      </c>
      <c r="D7" t="s">
        <v>73</v>
      </c>
      <c r="G7" s="69"/>
    </row>
    <row r="8" spans="1:7">
      <c r="A8">
        <f>WEEKNUM(Table13[[#This Row],[Datum]],21)</f>
        <v>52</v>
      </c>
      <c r="B8" s="69"/>
      <c r="C8" t="s">
        <v>56</v>
      </c>
      <c r="D8" t="s">
        <v>68</v>
      </c>
      <c r="E8" t="s">
        <v>12</v>
      </c>
      <c r="F8" t="s">
        <v>15</v>
      </c>
    </row>
    <row r="9" spans="1:7">
      <c r="A9">
        <f>WEEKNUM(Table13[[#This Row],[Datum]],21)</f>
        <v>52</v>
      </c>
      <c r="B9" s="69"/>
      <c r="C9" t="s">
        <v>56</v>
      </c>
      <c r="D9" t="s">
        <v>69</v>
      </c>
      <c r="E9" t="s">
        <v>12</v>
      </c>
      <c r="F9" t="s">
        <v>76</v>
      </c>
      <c r="G9" s="69"/>
    </row>
    <row r="10" spans="1:7">
      <c r="A10">
        <f>WEEKNUM(Table13[[#This Row],[Datum]],21)</f>
        <v>52</v>
      </c>
      <c r="B10" s="69"/>
      <c r="C10" t="s">
        <v>56</v>
      </c>
      <c r="D10" t="s">
        <v>36</v>
      </c>
      <c r="E10" t="s">
        <v>12</v>
      </c>
      <c r="G10" s="69"/>
    </row>
    <row r="11" spans="1:7">
      <c r="A11">
        <f>WEEKNUM(Table13[[#This Row],[Datum]],21)</f>
        <v>52</v>
      </c>
      <c r="B11" s="69"/>
      <c r="C11" t="s">
        <v>56</v>
      </c>
      <c r="D11" t="s">
        <v>70</v>
      </c>
      <c r="E11" t="s">
        <v>12</v>
      </c>
      <c r="G11" s="69"/>
    </row>
    <row r="12" spans="1:7">
      <c r="A12">
        <f>WEEKNUM(Table13[[#This Row],[Datum]],21)</f>
        <v>52</v>
      </c>
      <c r="B12" s="69"/>
      <c r="C12" t="s">
        <v>56</v>
      </c>
      <c r="D12" t="s">
        <v>71</v>
      </c>
      <c r="E12" t="s">
        <v>12</v>
      </c>
      <c r="G12" s="69"/>
    </row>
    <row r="13" spans="1:7">
      <c r="A13">
        <f>WEEKNUM(Table13[[#This Row],[Datum]],21)</f>
        <v>52</v>
      </c>
      <c r="B13" s="69"/>
      <c r="C13" t="s">
        <v>63</v>
      </c>
    </row>
    <row r="14" spans="1:7">
      <c r="A14">
        <f>WEEKNUM(Table13[[#This Row],[Datum]],21)</f>
        <v>52</v>
      </c>
      <c r="B14" s="69"/>
      <c r="C14" t="s">
        <v>62</v>
      </c>
      <c r="F14" t="s">
        <v>75</v>
      </c>
    </row>
    <row r="15" spans="1:7">
      <c r="A15">
        <f>WEEKNUM(Table13[[#This Row],[Datum]],21)</f>
        <v>52</v>
      </c>
      <c r="B15" s="69"/>
      <c r="C15" t="s">
        <v>28</v>
      </c>
    </row>
    <row r="16" spans="1:7">
      <c r="A16">
        <f>WEEKNUM(Table13[[#This Row],[Datum]],21)</f>
        <v>52</v>
      </c>
      <c r="B16" s="69"/>
      <c r="C16" t="s">
        <v>21</v>
      </c>
      <c r="E16" t="s">
        <v>12</v>
      </c>
      <c r="F16" t="s">
        <v>45</v>
      </c>
      <c r="G16" t="s">
        <v>61</v>
      </c>
    </row>
    <row r="17" spans="1:7">
      <c r="A17">
        <f>WEEKNUM(Table13[[#This Row],[Datum]],21)</f>
        <v>52</v>
      </c>
      <c r="B17" s="69"/>
      <c r="C17" t="s">
        <v>21</v>
      </c>
      <c r="D17" t="s">
        <v>57</v>
      </c>
    </row>
    <row r="18" spans="1:7">
      <c r="A18">
        <f>WEEKNUM(Table13[[#This Row],[Datum]],21)</f>
        <v>52</v>
      </c>
      <c r="B18" s="69"/>
      <c r="C18" t="s">
        <v>21</v>
      </c>
      <c r="D18" t="s">
        <v>58</v>
      </c>
    </row>
    <row r="19" spans="1:7">
      <c r="A19">
        <f>WEEKNUM(Table13[[#This Row],[Datum]],21)</f>
        <v>52</v>
      </c>
      <c r="B19" s="69"/>
      <c r="C19" t="s">
        <v>21</v>
      </c>
      <c r="D19" t="s">
        <v>59</v>
      </c>
    </row>
    <row r="20" spans="1:7">
      <c r="A20">
        <f>WEEKNUM(Table13[[#This Row],[Datum]],21)</f>
        <v>52</v>
      </c>
      <c r="B20" s="69"/>
      <c r="C20" t="s">
        <v>21</v>
      </c>
      <c r="D20" t="s">
        <v>60</v>
      </c>
    </row>
    <row r="21" spans="1:7">
      <c r="A21">
        <f>WEEKNUM(Table13[[#This Row],[Datum]],21)</f>
        <v>52</v>
      </c>
      <c r="B21" s="69"/>
      <c r="C21" t="s">
        <v>21</v>
      </c>
      <c r="D21" t="s">
        <v>74</v>
      </c>
    </row>
    <row r="22" spans="1:7">
      <c r="A22">
        <f>WEEKNUM(Table13[[#This Row],[Datum]],21)</f>
        <v>52</v>
      </c>
      <c r="B22" s="69"/>
      <c r="C22" t="s">
        <v>21</v>
      </c>
      <c r="G22" s="69"/>
    </row>
    <row r="23" spans="1:7">
      <c r="A23">
        <f>WEEKNUM(Table13[[#This Row],[Datum]],21)</f>
        <v>52</v>
      </c>
      <c r="B23" s="69"/>
      <c r="C23" t="s">
        <v>21</v>
      </c>
    </row>
    <row r="24" spans="1:7">
      <c r="A24">
        <f>WEEKNUM(Table13[[#This Row],[Datum]],21)</f>
        <v>52</v>
      </c>
      <c r="B24" s="69"/>
      <c r="C24" t="s">
        <v>21</v>
      </c>
    </row>
    <row r="25" spans="1:7">
      <c r="A25">
        <f>WEEKNUM(Table13[[#This Row],[Datum]],21)</f>
        <v>52</v>
      </c>
      <c r="B25" s="69"/>
      <c r="C25" t="s">
        <v>17</v>
      </c>
      <c r="D25" t="s">
        <v>78</v>
      </c>
      <c r="G25" s="69"/>
    </row>
    <row r="26" spans="1:7">
      <c r="A26">
        <f>WEEKNUM(Table13[[#This Row],[Datum]],21)</f>
        <v>52</v>
      </c>
      <c r="B26" s="69"/>
      <c r="C26" t="s">
        <v>17</v>
      </c>
      <c r="D26" t="s">
        <v>79</v>
      </c>
      <c r="G26" s="69"/>
    </row>
    <row r="27" spans="1:7">
      <c r="A27">
        <f>WEEKNUM(Table13[[#This Row],[Datum]],21)</f>
        <v>52</v>
      </c>
      <c r="B27" s="69"/>
      <c r="C27" t="s">
        <v>17</v>
      </c>
      <c r="D27" t="s">
        <v>84</v>
      </c>
      <c r="G27" s="69"/>
    </row>
    <row r="28" spans="1:7">
      <c r="A28">
        <f>WEEKNUM(Table13[[#This Row],[Datum]],21)</f>
        <v>52</v>
      </c>
      <c r="B28" s="69"/>
      <c r="C28" t="s">
        <v>77</v>
      </c>
      <c r="D28" t="s">
        <v>78</v>
      </c>
      <c r="E28" t="s">
        <v>12</v>
      </c>
      <c r="F28" t="s">
        <v>81</v>
      </c>
      <c r="G28" s="69" t="s">
        <v>82</v>
      </c>
    </row>
    <row r="29" spans="1:7">
      <c r="A29">
        <f>WEEKNUM(Table13[[#This Row],[Datum]],21)</f>
        <v>52</v>
      </c>
      <c r="B29" s="69"/>
      <c r="C29" t="s">
        <v>77</v>
      </c>
      <c r="D29" t="s">
        <v>79</v>
      </c>
      <c r="E29" t="s">
        <v>12</v>
      </c>
      <c r="F29" t="s">
        <v>81</v>
      </c>
      <c r="G29" s="69" t="s">
        <v>82</v>
      </c>
    </row>
    <row r="30" spans="1:7">
      <c r="A30">
        <f>WEEKNUM(Table13[[#This Row],[Datum]],21)</f>
        <v>52</v>
      </c>
      <c r="B30" s="69"/>
      <c r="C30" t="s">
        <v>77</v>
      </c>
      <c r="D30" t="s">
        <v>80</v>
      </c>
      <c r="E30" t="s">
        <v>12</v>
      </c>
      <c r="F30" t="s">
        <v>81</v>
      </c>
      <c r="G30" s="69" t="s">
        <v>82</v>
      </c>
    </row>
    <row r="31" spans="1:7">
      <c r="A31">
        <f>WEEKNUM(Table13[[#This Row],[Datum]],21)</f>
        <v>52</v>
      </c>
      <c r="B31" s="69"/>
      <c r="G31" s="69"/>
    </row>
    <row r="32" spans="1:7">
      <c r="A32">
        <f>WEEKNUM(Table13[[#This Row],[Datum]],21)</f>
        <v>52</v>
      </c>
      <c r="B32" s="69"/>
      <c r="G32" s="69"/>
    </row>
    <row r="33" spans="1:7">
      <c r="A33">
        <f>WEEKNUM(Table13[[#This Row],[Datum]],21)</f>
        <v>52</v>
      </c>
      <c r="B33" s="69"/>
      <c r="G33" s="69"/>
    </row>
    <row r="34" spans="1:7">
      <c r="A34">
        <f>WEEKNUM(Table13[[#This Row],[Datum]],21)</f>
        <v>52</v>
      </c>
      <c r="B34" s="69"/>
      <c r="G34" s="69"/>
    </row>
    <row r="35" spans="1:7">
      <c r="A35">
        <f>WEEKNUM(Table13[[#This Row],[Datum]],21)</f>
        <v>52</v>
      </c>
      <c r="B35" s="69"/>
      <c r="G35" s="69"/>
    </row>
    <row r="36" spans="1:7">
      <c r="A36">
        <f>WEEKNUM(Table13[[#This Row],[Datum]],21)</f>
        <v>52</v>
      </c>
      <c r="B36" s="69"/>
      <c r="G36" s="6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7"/>
  <sheetViews>
    <sheetView showGridLines="0" zoomScale="70" zoomScaleNormal="70" workbookViewId="0">
      <selection activeCell="J6" sqref="J6"/>
    </sheetView>
  </sheetViews>
  <sheetFormatPr defaultColWidth="8.88671875" defaultRowHeight="14.25"/>
  <cols>
    <col min="1" max="1" width="2.77734375" customWidth="1"/>
    <col min="2" max="2" width="18.44140625" customWidth="1"/>
    <col min="3" max="8" width="17.77734375" customWidth="1"/>
    <col min="9" max="9" width="2.77734375" customWidth="1"/>
    <col min="10" max="10" width="14.109375" customWidth="1"/>
    <col min="11" max="11" width="16.21875" bestFit="1" customWidth="1"/>
  </cols>
  <sheetData>
    <row r="1" spans="1:11" s="1" customFormat="1" ht="60" customHeight="1">
      <c r="A1"/>
      <c r="B1" s="13" t="str">
        <f>"Januari "&amp;Kalenderår</f>
        <v>Januari 2024</v>
      </c>
      <c r="C1" s="14"/>
      <c r="D1" s="14"/>
      <c r="E1" s="15"/>
      <c r="F1" s="15"/>
      <c r="G1" s="15"/>
      <c r="H1" s="16"/>
    </row>
    <row r="2" spans="1:11" s="2" customFormat="1" ht="21.75" customHeight="1">
      <c r="A2"/>
      <c r="B2" s="5" t="str">
        <f>StartdagVecka</f>
        <v>MÅNDAG</v>
      </c>
      <c r="C2" s="5" t="str">
        <f t="shared" ref="C2:H2" si="0">UPPER(TEXT(C3,"dddd"))</f>
        <v>TISDAG</v>
      </c>
      <c r="D2" s="5" t="str">
        <f>UPPER(TEXT(D3,"dddd"))</f>
        <v>ONSDAG</v>
      </c>
      <c r="E2" s="5" t="str">
        <f t="shared" si="0"/>
        <v>TORSDAG</v>
      </c>
      <c r="F2" s="5" t="str">
        <f t="shared" si="0"/>
        <v>FREDAG</v>
      </c>
      <c r="G2" s="5" t="str">
        <f t="shared" si="0"/>
        <v>LÖRDAG</v>
      </c>
      <c r="H2" s="5" t="str">
        <f t="shared" si="0"/>
        <v>SÖNDAG</v>
      </c>
      <c r="J2" s="74" t="s">
        <v>1</v>
      </c>
      <c r="K2" s="74"/>
    </row>
    <row r="3" spans="1:11" s="3" customFormat="1" ht="19.5" customHeight="1">
      <c r="A3">
        <v>1</v>
      </c>
      <c r="B3" s="60">
        <f t="array" ref="B3:H3">DagarOchVeckor+DATE(Kalenderår,1,1)-WEEKDAY(DATE(Kalenderår,1,1),(StartdagVecka="MÅNDAG")+1)+1</f>
        <v>45292</v>
      </c>
      <c r="C3" s="60">
        <v>45293</v>
      </c>
      <c r="D3" s="60">
        <v>45294</v>
      </c>
      <c r="E3" s="60">
        <v>45295</v>
      </c>
      <c r="F3" s="60">
        <v>45296</v>
      </c>
      <c r="G3" s="60">
        <v>45297</v>
      </c>
      <c r="H3" s="60">
        <v>45298</v>
      </c>
      <c r="J3" s="6" t="s">
        <v>2</v>
      </c>
      <c r="K3" s="8">
        <v>2024</v>
      </c>
    </row>
    <row r="4" spans="1:11" ht="57.95" customHeight="1">
      <c r="B4" s="60"/>
      <c r="C4" s="60"/>
      <c r="D4" s="60"/>
      <c r="E4" s="60"/>
      <c r="F4" s="60"/>
      <c r="G4" s="60"/>
      <c r="H4" s="60"/>
      <c r="J4" s="9" t="s">
        <v>3</v>
      </c>
      <c r="K4" s="10" t="s">
        <v>4</v>
      </c>
    </row>
    <row r="5" spans="1:11" s="3" customFormat="1" ht="19.5" customHeight="1">
      <c r="A5">
        <v>2</v>
      </c>
      <c r="B5" s="61">
        <f t="array" ref="B5:H5">DagarOchVeckor+DATE(Kalenderår,1,1)-WEEKDAY(DATE(Kalenderår,1,1),(StartdagVecka="MÅNDAG")+1)+8</f>
        <v>45299</v>
      </c>
      <c r="C5" s="61">
        <v>45300</v>
      </c>
      <c r="D5" s="61">
        <v>45301</v>
      </c>
      <c r="E5" s="61">
        <v>45302</v>
      </c>
      <c r="F5" s="61">
        <v>45303</v>
      </c>
      <c r="G5" s="61">
        <v>45304</v>
      </c>
      <c r="H5" s="61">
        <v>45305</v>
      </c>
    </row>
    <row r="6" spans="1:11" ht="57.95" customHeight="1">
      <c r="B6" s="61"/>
      <c r="C6" s="61"/>
      <c r="D6" s="61"/>
      <c r="E6" s="61"/>
      <c r="F6" s="61"/>
      <c r="G6" s="61"/>
      <c r="H6" s="61"/>
      <c r="J6" s="4"/>
    </row>
    <row r="7" spans="1:11" s="3" customFormat="1" ht="19.5" customHeight="1">
      <c r="A7">
        <v>3</v>
      </c>
      <c r="B7" s="60">
        <f t="array" ref="B7:H7">DagarOchVeckor+DATE(Kalenderår,1,1)-WEEKDAY(DATE(Kalenderår,1,1),(StartdagVecka="MÅNDAG")+1)+15</f>
        <v>45306</v>
      </c>
      <c r="C7" s="60">
        <v>45307</v>
      </c>
      <c r="D7" s="60">
        <v>45308</v>
      </c>
      <c r="E7" s="60">
        <v>45309</v>
      </c>
      <c r="F7" s="60">
        <v>45310</v>
      </c>
      <c r="G7" s="60">
        <v>45311</v>
      </c>
      <c r="H7" s="60">
        <v>45312</v>
      </c>
      <c r="J7" s="4"/>
    </row>
    <row r="8" spans="1:11" ht="57.95" customHeight="1">
      <c r="B8" s="60"/>
      <c r="C8" s="65"/>
      <c r="D8" s="65"/>
      <c r="E8" s="60"/>
      <c r="F8" s="60"/>
      <c r="G8" s="60"/>
      <c r="H8" s="60"/>
      <c r="K8" s="66"/>
    </row>
    <row r="9" spans="1:11" s="3" customFormat="1" ht="19.5" customHeight="1">
      <c r="A9">
        <v>4</v>
      </c>
      <c r="B9" s="62">
        <f t="array" ref="B9:H9">DagarOchVeckor+DATE(Kalenderår,1,1)-WEEKDAY(DATE(Kalenderår,1,1),(StartdagVecka="MÅNDAG")+1)+22</f>
        <v>45313</v>
      </c>
      <c r="C9" s="62">
        <v>45314</v>
      </c>
      <c r="D9" s="62">
        <v>45315</v>
      </c>
      <c r="E9" s="62">
        <v>45316</v>
      </c>
      <c r="F9" s="62">
        <v>45317</v>
      </c>
      <c r="G9" s="62">
        <v>45318</v>
      </c>
      <c r="H9" s="62">
        <v>45319</v>
      </c>
      <c r="K9" s="67"/>
    </row>
    <row r="10" spans="1:11" ht="57.95" customHeight="1">
      <c r="B10" s="62"/>
      <c r="C10" s="62"/>
      <c r="D10" s="62"/>
      <c r="E10" s="62"/>
      <c r="F10" s="62"/>
      <c r="G10" s="62"/>
      <c r="H10" s="62"/>
      <c r="K10" s="66"/>
    </row>
    <row r="11" spans="1:11" s="3" customFormat="1" ht="19.5" customHeight="1">
      <c r="A11">
        <v>5</v>
      </c>
      <c r="B11" s="60">
        <f t="array" ref="B11:H11">DagarOchVeckor+DATE(Kalenderår,1,1)-WEEKDAY(DATE(Kalenderår,1,1),(StartdagVecka="MÅNDAG")+1)+29</f>
        <v>45320</v>
      </c>
      <c r="C11" s="60">
        <v>45321</v>
      </c>
      <c r="D11" s="60">
        <v>45322</v>
      </c>
      <c r="E11" s="60">
        <v>45323</v>
      </c>
      <c r="F11" s="60">
        <v>45324</v>
      </c>
      <c r="G11" s="60">
        <v>45325</v>
      </c>
      <c r="H11" s="60">
        <v>45326</v>
      </c>
      <c r="K11" s="67"/>
    </row>
    <row r="12" spans="1:11" ht="57.95" customHeight="1">
      <c r="B12" s="60"/>
      <c r="C12" s="65"/>
      <c r="D12" s="65"/>
      <c r="E12" s="65"/>
      <c r="F12" s="60"/>
      <c r="G12" s="60"/>
      <c r="H12" s="60"/>
      <c r="K12" s="66"/>
    </row>
    <row r="13" spans="1:11" s="3" customFormat="1" ht="19.5" customHeight="1">
      <c r="A13"/>
      <c r="B13" s="62">
        <f t="array" ref="B13:C13">DagarOchVeckor+DATE(Kalenderår,1,1)-WEEKDAY(DATE(Kalenderår,1,1),(StartdagVecka="MÅNDAG")+1)+36</f>
        <v>45327</v>
      </c>
      <c r="C13" s="62">
        <v>45328</v>
      </c>
      <c r="D13" s="59" t="s">
        <v>0</v>
      </c>
      <c r="E13" s="70"/>
      <c r="F13" s="70"/>
      <c r="G13" s="70"/>
      <c r="H13" s="71"/>
      <c r="K13" s="67"/>
    </row>
    <row r="14" spans="1:11" ht="57.95" customHeight="1">
      <c r="B14" s="62"/>
      <c r="C14" s="62"/>
      <c r="D14" s="7"/>
      <c r="E14" s="72"/>
      <c r="F14" s="72"/>
      <c r="G14" s="72"/>
      <c r="H14" s="73"/>
      <c r="K14" s="68"/>
    </row>
    <row r="15" spans="1:11">
      <c r="K15" s="64"/>
    </row>
    <row r="16" spans="1:11">
      <c r="K16" s="64"/>
    </row>
    <row r="17" spans="11:11">
      <c r="K17" s="64"/>
    </row>
  </sheetData>
  <mergeCells count="2">
    <mergeCell ref="E13:H14"/>
    <mergeCell ref="J2:K2"/>
  </mergeCells>
  <phoneticPr fontId="2" type="noConversion"/>
  <conditionalFormatting sqref="B13:D13">
    <cfRule type="expression" dxfId="35" priority="1">
      <formula>AND(DAY(B13)&gt;=1,DAY(B13)&lt;=15)</formula>
    </cfRule>
  </conditionalFormatting>
  <conditionalFormatting sqref="B3:G3">
    <cfRule type="expression" dxfId="34" priority="24">
      <formula>DAY(B3)&gt;8</formula>
    </cfRule>
  </conditionalFormatting>
  <conditionalFormatting sqref="B11:H11">
    <cfRule type="expression" dxfId="33" priority="25">
      <formula>AND(DAY(B11)&gt;=1,DAY(B11)&lt;=15)</formula>
    </cfRule>
  </conditionalFormatting>
  <dataValidations count="14">
    <dataValidation type="list" errorStyle="warning" allowBlank="1" showInputMessage="1" showErrorMessage="1" error="Välj en dag från listan. Välj AVBRYT, tryck sedan på ALT+NEDÅTPIL för att välja dag i listrutan" prompt="Välj veckans första dag i den här cellen. Tryck på ALT+NEDÅTPIL för att öppna listrutan och tryck sedan på RETUR för att välja veckans första dag" sqref="K4" xr:uid="{00000000-0002-0000-0000-000000000000}">
      <formula1>"SÖNDAG,MÅNDAG"</formula1>
    </dataValidation>
    <dataValidation allowBlank="1" showInputMessage="1" showErrorMessage="1" prompt="Med den här arbetsboken kan du skapa anpassade månadsvisa kalendrar. Anpassa året och veckans första dag för alla månader med detta kalkylblad för januari. Alla månader har sitt eget kalkylblad." sqref="A1" xr:uid="{00000000-0002-0000-0000-000001000000}"/>
    <dataValidation allowBlank="1" showInputMessage="1" showErrorMessage="1" prompt="Ange år och välj startdag för kalendern i cellerna nedan. Cellerna för kalenderinställningar skrivs inte ut" sqref="J2" xr:uid="{00000000-0002-0000-0000-000003000000}"/>
    <dataValidation allowBlank="1" showInputMessage="1" showErrorMessage="1" prompt="Ange år i cellen till höger" sqref="J3" xr:uid="{00000000-0002-0000-0000-000004000000}"/>
    <dataValidation allowBlank="1" showInputMessage="1" showErrorMessage="1" prompt="Välj startdatum för vecka i cellen till höger" sqref="J4" xr:uid="{00000000-0002-0000-0000-000005000000}"/>
    <dataValidation allowBlank="1" showInputMessage="1" showErrorMessage="1" prompt="I den här cellen anger du år" sqref="K3" xr:uid="{00000000-0002-0000-0000-000006000000}"/>
    <dataValidation allowBlank="1" showInputMessage="1" showErrorMessage="1" prompt="Den här raden innehåller namnen på veckodagar för kalendern. Den här cellen innehåller den första dagen i veckan. Du ändrar den första dagen för veckan genom att ange en annan dag i cell K4" sqref="B2" xr:uid="{00000000-0002-0000-0000-000007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000-000008000000}"/>
    <dataValidation allowBlank="1" showErrorMessage="1" prompt="Året i den här cellen uppdateras automatiskt baserat på året som anges i cell K2. Kalendern nedan har datum för föregående och efterföljande månad markerade med ett ljusare teckensnitt" sqref="B1" xr:uid="{00000000-0002-0000-0000-000009000000}"/>
    <dataValidation allowBlank="1" showInputMessage="1" showErrorMessage="1" prompt="Automatiskt inställd veckodag." sqref="C2:H2" xr:uid="{00000000-0002-0000-0000-00000A000000}"/>
    <dataValidation allowBlank="1" showInputMessage="1" showErrorMessage="1" prompt="Den här raden och raderna 6, 8, 10, 12 och 14 är celler för att ange dagliga anteckningar för kalenderdagen i cellen ovan" sqref="B4" xr:uid="{00000000-0002-0000-0000-00000B000000}"/>
    <dataValidation allowBlank="1" showInputMessage="1" showErrorMessage="1" prompt="Ange anteckningar i den här cellen" sqref="E13:H14" xr:uid="{00000000-0002-0000-0000-00000C000000}"/>
    <dataValidation allowBlank="1" showInputMessage="1" showErrorMessage="1" prompt="Ange anteckningar i cellen till höger" sqref="D13:D14" xr:uid="{00000000-0002-0000-0000-00000D000000}"/>
    <dataValidation allowBlank="1" showInputMessage="1" showErrorMessage="1" prompt="Året i den här cellen uppdateras automatiskt. Markera ytterligare ett år i cell K3 om du vill ändra året" sqref="C1" xr:uid="{68DB1B5F-672F-42EA-B173-279D18DF96BF}"/>
  </dataValidations>
  <printOptions horizontalCentered="1" verticalCentered="1"/>
  <pageMargins left="0.7" right="0.7" top="0.75" bottom="0.75" header="0.3" footer="0.3"/>
  <pageSetup paperSize="9"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L16"/>
  <sheetViews>
    <sheetView showGridLines="0" topLeftCell="A4" zoomScale="90" zoomScaleNormal="90" workbookViewId="0">
      <selection activeCell="P14" sqref="P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 min="11" max="11" width="16.21875" bestFit="1" customWidth="1"/>
  </cols>
  <sheetData>
    <row r="1" spans="1:12" s="1" customFormat="1" ht="59.25" customHeight="1">
      <c r="A1"/>
      <c r="B1" s="21" t="str">
        <f>"Februari "&amp;Kalenderår</f>
        <v>Februari 2024</v>
      </c>
      <c r="C1" s="22"/>
      <c r="D1" s="22"/>
      <c r="E1" s="23"/>
      <c r="F1" s="23"/>
      <c r="G1" s="23"/>
      <c r="H1" s="24"/>
    </row>
    <row r="2" spans="1:12" s="2" customFormat="1" ht="21.75" customHeight="1">
      <c r="A2"/>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1:12" s="3" customFormat="1" ht="19.5" customHeight="1">
      <c r="A3">
        <v>5</v>
      </c>
      <c r="B3" s="60">
        <f t="array" ref="B3:H3">DagarOchVeckor+DATE(Kalenderår,2,1)-WEEKDAY(DATE(Kalenderår,2,1),(StartdagVecka="MÅNDAG")+1)+1</f>
        <v>45320</v>
      </c>
      <c r="C3" s="60">
        <v>45321</v>
      </c>
      <c r="D3" s="60">
        <v>45322</v>
      </c>
      <c r="E3" s="60">
        <v>45323</v>
      </c>
      <c r="F3" s="60">
        <v>45324</v>
      </c>
      <c r="G3" s="60">
        <v>45325</v>
      </c>
      <c r="H3" s="60">
        <v>45326</v>
      </c>
    </row>
    <row r="4" spans="1:12" ht="57.95" customHeight="1">
      <c r="B4" s="60"/>
      <c r="C4" s="60"/>
      <c r="D4" s="60"/>
      <c r="E4" s="60"/>
      <c r="F4" s="60"/>
      <c r="G4" s="60"/>
      <c r="H4" s="60"/>
    </row>
    <row r="5" spans="1:12" s="3" customFormat="1" ht="19.5" customHeight="1">
      <c r="A5">
        <v>6</v>
      </c>
      <c r="B5" s="62">
        <f t="array" ref="B5:H5">DagarOchVeckor+DATE(Kalenderår,2,1)-WEEKDAY(DATE(Kalenderår,2,1),(StartdagVecka="MÅNDAG")+1)+8</f>
        <v>45327</v>
      </c>
      <c r="C5" s="62">
        <v>45328</v>
      </c>
      <c r="D5" s="62">
        <v>45329</v>
      </c>
      <c r="E5" s="62">
        <v>45330</v>
      </c>
      <c r="F5" s="62">
        <v>45331</v>
      </c>
      <c r="G5" s="62">
        <v>45332</v>
      </c>
      <c r="H5" s="62">
        <v>45333</v>
      </c>
    </row>
    <row r="6" spans="1:12" ht="57.95" customHeight="1">
      <c r="B6" s="62"/>
      <c r="C6" s="62"/>
      <c r="D6" s="62"/>
      <c r="E6" s="62"/>
      <c r="F6" s="62"/>
      <c r="G6" s="62"/>
      <c r="H6" s="62"/>
    </row>
    <row r="7" spans="1:12" s="3" customFormat="1" ht="19.5" customHeight="1">
      <c r="A7">
        <v>7</v>
      </c>
      <c r="B7" s="60">
        <f t="array" ref="B7:H7">DagarOchVeckor+DATE(Kalenderår,2,1)-WEEKDAY(DATE(Kalenderår,2,1),(StartdagVecka="MÅNDAG")+1)+15</f>
        <v>45334</v>
      </c>
      <c r="C7" s="60">
        <v>45335</v>
      </c>
      <c r="D7" s="60">
        <v>45336</v>
      </c>
      <c r="E7" s="60">
        <v>45337</v>
      </c>
      <c r="F7" s="60">
        <v>45338</v>
      </c>
      <c r="G7" s="60">
        <v>45339</v>
      </c>
      <c r="H7" s="60">
        <v>45340</v>
      </c>
    </row>
    <row r="8" spans="1:12" ht="57.95" customHeight="1">
      <c r="B8" s="60"/>
      <c r="C8" s="60"/>
      <c r="D8" s="60"/>
      <c r="E8" s="60"/>
      <c r="F8" s="60"/>
      <c r="G8" s="60"/>
      <c r="H8" s="60"/>
      <c r="J8" s="64"/>
      <c r="K8" s="66"/>
      <c r="L8" s="64"/>
    </row>
    <row r="9" spans="1:12" s="3" customFormat="1" ht="19.5" customHeight="1">
      <c r="A9">
        <v>8</v>
      </c>
      <c r="B9" s="62">
        <f t="array" ref="B9:H9">DagarOchVeckor+DATE(Kalenderår,2,1)-WEEKDAY(DATE(Kalenderår,2,1),(StartdagVecka="MÅNDAG")+1)+22</f>
        <v>45341</v>
      </c>
      <c r="C9" s="62">
        <v>45342</v>
      </c>
      <c r="D9" s="62">
        <v>45343</v>
      </c>
      <c r="E9" s="62">
        <v>45344</v>
      </c>
      <c r="F9" s="62">
        <v>45345</v>
      </c>
      <c r="G9" s="62">
        <v>45346</v>
      </c>
      <c r="H9" s="62">
        <v>45347</v>
      </c>
      <c r="J9" s="67"/>
      <c r="K9" s="67"/>
      <c r="L9" s="67"/>
    </row>
    <row r="10" spans="1:12" ht="57.95" customHeight="1">
      <c r="B10" s="62"/>
      <c r="C10" s="62"/>
      <c r="D10" s="62"/>
      <c r="E10" s="62"/>
      <c r="F10" s="62"/>
      <c r="G10" s="62"/>
      <c r="H10" s="62"/>
      <c r="J10" s="64"/>
      <c r="K10" s="66"/>
      <c r="L10" s="64"/>
    </row>
    <row r="11" spans="1:12" s="3" customFormat="1" ht="19.5" customHeight="1">
      <c r="A11">
        <v>9</v>
      </c>
      <c r="B11" s="60">
        <f t="array" ref="B11:H11">DagarOchVeckor+DATE(Kalenderår,2,1)-WEEKDAY(DATE(Kalenderår,2,1),(StartdagVecka="MÅNDAG")+1)+29</f>
        <v>45348</v>
      </c>
      <c r="C11" s="60">
        <v>45349</v>
      </c>
      <c r="D11" s="60">
        <v>45350</v>
      </c>
      <c r="E11" s="60">
        <v>45351</v>
      </c>
      <c r="F11" s="60">
        <v>45352</v>
      </c>
      <c r="G11" s="60">
        <v>45353</v>
      </c>
      <c r="H11" s="60">
        <v>45354</v>
      </c>
      <c r="J11" s="67"/>
      <c r="K11" s="67"/>
      <c r="L11" s="67"/>
    </row>
    <row r="12" spans="1:12" ht="57.95" customHeight="1">
      <c r="B12" s="60"/>
      <c r="C12" s="60"/>
      <c r="D12" s="60"/>
      <c r="E12" s="60"/>
      <c r="F12" s="60"/>
      <c r="G12" s="60"/>
      <c r="H12" s="60"/>
      <c r="J12" s="64"/>
      <c r="K12" s="66"/>
      <c r="L12" s="64"/>
    </row>
    <row r="13" spans="1:12" s="3" customFormat="1" ht="19.5" customHeight="1">
      <c r="A13"/>
      <c r="B13" s="62">
        <f t="array" ref="B13:C13">DagarOchVeckor+DATE(Kalenderår,2,1)-WEEKDAY(DATE(Kalenderår,2,1),(StartdagVecka="MÅNDAG")+1)+36</f>
        <v>45355</v>
      </c>
      <c r="C13" s="62">
        <v>45356</v>
      </c>
      <c r="D13" s="59" t="s">
        <v>0</v>
      </c>
      <c r="E13" s="70"/>
      <c r="F13" s="70"/>
      <c r="G13" s="70"/>
      <c r="H13" s="71"/>
      <c r="J13" s="67"/>
      <c r="K13" s="67"/>
      <c r="L13" s="67"/>
    </row>
    <row r="14" spans="1:12" ht="57.95" customHeight="1">
      <c r="B14" s="62"/>
      <c r="C14" s="62"/>
      <c r="D14" s="7"/>
      <c r="E14" s="72"/>
      <c r="F14" s="72"/>
      <c r="G14" s="72"/>
      <c r="H14" s="73"/>
      <c r="J14" s="64"/>
      <c r="K14" s="68"/>
      <c r="L14" s="64"/>
    </row>
    <row r="15" spans="1:12">
      <c r="J15" s="64"/>
      <c r="K15" s="64"/>
      <c r="L15" s="64"/>
    </row>
    <row r="16" spans="1:12">
      <c r="J16" s="64"/>
      <c r="K16" s="64"/>
      <c r="L16" s="64"/>
    </row>
  </sheetData>
  <mergeCells count="1">
    <mergeCell ref="E13:H14"/>
  </mergeCells>
  <conditionalFormatting sqref="B13:D13">
    <cfRule type="expression" dxfId="32" priority="1">
      <formula>AND(DAY(B13)&gt;=1,DAY(B13)&lt;=15)</formula>
    </cfRule>
  </conditionalFormatting>
  <conditionalFormatting sqref="B3:G3">
    <cfRule type="expression" dxfId="31" priority="3">
      <formula>DAY(B3)&gt;8</formula>
    </cfRule>
  </conditionalFormatting>
  <conditionalFormatting sqref="B11:H11">
    <cfRule type="expression" dxfId="30" priority="4">
      <formula>AND(DAY(B11)&gt;=1,DAY(B11)&lt;=15)</formula>
    </cfRule>
  </conditionalFormatting>
  <dataValidations count="9">
    <dataValidation allowBlank="1" showInputMessage="1" showErrorMessage="1" prompt="Automatiskt inställd veckodag" sqref="C2:H2" xr:uid="{00000000-0002-0000-01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1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1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100-000003000000}"/>
    <dataValidation allowBlank="1" showInputMessage="1" showErrorMessage="1" prompt="Månadskalender Februari" sqref="A1" xr:uid="{00000000-0002-0000-0100-000005000000}"/>
    <dataValidation allowBlank="1" showInputMessage="1" showErrorMessage="1" prompt="Ange anteckningar i cellen till höger" sqref="D13:D14" xr:uid="{00000000-0002-0000-0100-000006000000}"/>
    <dataValidation allowBlank="1" showInputMessage="1" showErrorMessage="1" prompt="Ange anteckningar i den här cellen" sqref="E13:H14" xr:uid="{00000000-0002-0000-0100-000007000000}"/>
    <dataValidation allowBlank="1" showInputMessage="1" showErrorMessage="1" prompt="Den här raden och raderna 6, 8, 10, 12 och 14 är celler för att ange dagliga anteckningar för kalenderdagen i cellen ovan" sqref="B4" xr:uid="{00000000-0002-0000-0100-000008000000}"/>
    <dataValidation allowBlank="1" showInputMessage="1" showErrorMessage="1" prompt="Året i den här cellen uppdateras automatiskt. Markera ytterligare ett år i cell K3 i kalkylbladet i januari om du vill ändra året" sqref="C1" xr:uid="{B76B5EE0-7A31-4E98-9046-DEB20A06C325}"/>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K14"/>
  <sheetViews>
    <sheetView showGridLines="0" topLeftCell="A6" zoomScale="90" zoomScaleNormal="90" workbookViewId="0">
      <selection activeCell="J7" sqref="J7:K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 min="11" max="11" width="16.21875" bestFit="1" customWidth="1"/>
  </cols>
  <sheetData>
    <row r="1" spans="1:11" ht="59.25" customHeight="1">
      <c r="B1" s="27" t="str">
        <f>"Mars "&amp;Kalenderår</f>
        <v>Mars 2024</v>
      </c>
      <c r="C1" s="28"/>
      <c r="D1" s="28"/>
      <c r="E1" s="29"/>
      <c r="F1" s="29"/>
      <c r="G1" s="29"/>
      <c r="H1" s="30"/>
    </row>
    <row r="2" spans="1:11"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1:11" ht="19.5" customHeight="1">
      <c r="A3">
        <v>9</v>
      </c>
      <c r="B3" s="60">
        <f t="array" ref="B3:H3">DagarOchVeckor+DATE(Kalenderår,3,1)-WEEKDAY(DATE(Kalenderår,3,1),(StartdagVecka="MÅNDAG")+1)+1</f>
        <v>45348</v>
      </c>
      <c r="C3" s="60">
        <v>45349</v>
      </c>
      <c r="D3" s="60">
        <v>45350</v>
      </c>
      <c r="E3" s="60">
        <v>45351</v>
      </c>
      <c r="F3" s="60">
        <v>45352</v>
      </c>
      <c r="G3" s="60">
        <v>45353</v>
      </c>
      <c r="H3" s="60">
        <v>45354</v>
      </c>
    </row>
    <row r="4" spans="1:11" ht="57.95" customHeight="1">
      <c r="B4" s="63"/>
      <c r="C4" s="63"/>
      <c r="D4" s="63"/>
      <c r="E4" s="63"/>
      <c r="F4" s="63"/>
      <c r="G4" s="63"/>
      <c r="H4" s="60"/>
    </row>
    <row r="5" spans="1:11" ht="19.5" customHeight="1">
      <c r="A5">
        <v>10</v>
      </c>
      <c r="B5" s="62">
        <f t="array" ref="B5:H5">DagarOchVeckor+DATE(Kalenderår,3,1)-WEEKDAY(DATE(Kalenderår,3,1),(StartdagVecka="MÅNDAG")+1)+8</f>
        <v>45355</v>
      </c>
      <c r="C5" s="62">
        <v>45356</v>
      </c>
      <c r="D5" s="62">
        <v>45357</v>
      </c>
      <c r="E5" s="62">
        <v>45358</v>
      </c>
      <c r="F5" s="62">
        <v>45359</v>
      </c>
      <c r="G5" s="62">
        <v>45360</v>
      </c>
      <c r="H5" s="62">
        <v>45361</v>
      </c>
    </row>
    <row r="6" spans="1:11" ht="57.95" customHeight="1">
      <c r="B6" s="62"/>
      <c r="C6" s="62"/>
      <c r="D6" s="62"/>
      <c r="E6" s="62"/>
      <c r="F6" s="62"/>
      <c r="G6" s="62"/>
      <c r="H6" s="62"/>
    </row>
    <row r="7" spans="1:11" ht="19.5" customHeight="1">
      <c r="A7">
        <v>11</v>
      </c>
      <c r="B7" s="60">
        <f t="array" ref="B7:H7">DagarOchVeckor+DATE(Kalenderår,3,1)-WEEKDAY(DATE(Kalenderår,3,1),(StartdagVecka="MÅNDAG")+1)+15</f>
        <v>45362</v>
      </c>
      <c r="C7" s="60">
        <v>45363</v>
      </c>
      <c r="D7" s="60">
        <v>45364</v>
      </c>
      <c r="E7" s="60">
        <v>45365</v>
      </c>
      <c r="F7" s="60">
        <v>45366</v>
      </c>
      <c r="G7" s="60">
        <v>45367</v>
      </c>
      <c r="H7" s="60">
        <v>45368</v>
      </c>
      <c r="J7" s="64"/>
      <c r="K7" s="64"/>
    </row>
    <row r="8" spans="1:11" ht="57.95" customHeight="1">
      <c r="B8" s="60"/>
      <c r="C8" s="60"/>
      <c r="D8" s="60"/>
      <c r="E8" s="60"/>
      <c r="F8" s="60"/>
      <c r="G8" s="60"/>
      <c r="H8" s="60"/>
      <c r="J8" s="64"/>
      <c r="K8" s="66"/>
    </row>
    <row r="9" spans="1:11" ht="19.5" customHeight="1">
      <c r="A9">
        <v>12</v>
      </c>
      <c r="B9" s="62">
        <f t="array" ref="B9:H9">DagarOchVeckor+DATE(Kalenderår,3,1)-WEEKDAY(DATE(Kalenderår,3,1),(StartdagVecka="MÅNDAG")+1)+22</f>
        <v>45369</v>
      </c>
      <c r="C9" s="62">
        <v>45370</v>
      </c>
      <c r="D9" s="62">
        <v>45371</v>
      </c>
      <c r="E9" s="62">
        <v>45372</v>
      </c>
      <c r="F9" s="62">
        <v>45373</v>
      </c>
      <c r="G9" s="62">
        <v>45374</v>
      </c>
      <c r="H9" s="62">
        <v>45375</v>
      </c>
      <c r="J9" s="64"/>
      <c r="K9" s="67"/>
    </row>
    <row r="10" spans="1:11" ht="57.95" customHeight="1">
      <c r="B10" s="62"/>
      <c r="C10" s="62"/>
      <c r="D10" s="62"/>
      <c r="E10" s="62"/>
      <c r="F10" s="62"/>
      <c r="G10" s="62"/>
      <c r="H10" s="62"/>
      <c r="J10" s="64"/>
      <c r="K10" s="66"/>
    </row>
    <row r="11" spans="1:11" ht="19.5" customHeight="1">
      <c r="A11">
        <v>13</v>
      </c>
      <c r="B11" s="60">
        <f t="array" ref="B11:H11">DagarOchVeckor+DATE(Kalenderår,3,1)-WEEKDAY(DATE(Kalenderår,3,1),(StartdagVecka="MÅNDAG")+1)+29</f>
        <v>45376</v>
      </c>
      <c r="C11" s="60">
        <v>45377</v>
      </c>
      <c r="D11" s="60">
        <v>45378</v>
      </c>
      <c r="E11" s="60">
        <v>45379</v>
      </c>
      <c r="F11" s="60">
        <v>45380</v>
      </c>
      <c r="G11" s="60">
        <v>45381</v>
      </c>
      <c r="H11" s="60">
        <v>45382</v>
      </c>
      <c r="J11" s="64"/>
      <c r="K11" s="67"/>
    </row>
    <row r="12" spans="1:11" ht="57.95" customHeight="1">
      <c r="B12" s="60"/>
      <c r="C12" s="60"/>
      <c r="D12" s="60"/>
      <c r="E12" s="60"/>
      <c r="F12" s="60" t="s">
        <v>5</v>
      </c>
      <c r="G12" s="60" t="s">
        <v>6</v>
      </c>
      <c r="H12" s="60" t="s">
        <v>7</v>
      </c>
      <c r="J12" s="64"/>
      <c r="K12" s="66"/>
    </row>
    <row r="13" spans="1:11" ht="19.5" customHeight="1">
      <c r="A13">
        <v>14</v>
      </c>
      <c r="B13" s="62">
        <f t="array" ref="B13:C13">DagarOchVeckor+DATE(Kalenderår,3,1)-WEEKDAY(DATE(Kalenderår,3,1),(StartdagVecka="MÅNDAG")+1)+36</f>
        <v>45383</v>
      </c>
      <c r="C13" s="62">
        <v>45384</v>
      </c>
      <c r="D13" s="59" t="s">
        <v>0</v>
      </c>
      <c r="E13" s="70"/>
      <c r="F13" s="70"/>
      <c r="G13" s="70"/>
      <c r="H13" s="71"/>
      <c r="J13" s="64"/>
      <c r="K13" s="67"/>
    </row>
    <row r="14" spans="1:11" ht="57.95" customHeight="1">
      <c r="B14" s="62" t="s">
        <v>8</v>
      </c>
      <c r="C14" s="62"/>
      <c r="D14" s="7"/>
      <c r="E14" s="72"/>
      <c r="F14" s="72"/>
      <c r="G14" s="72"/>
      <c r="H14" s="73"/>
      <c r="J14" s="64"/>
      <c r="K14" s="68"/>
    </row>
  </sheetData>
  <mergeCells count="1">
    <mergeCell ref="E13:H14"/>
  </mergeCells>
  <conditionalFormatting sqref="B13:D13">
    <cfRule type="expression" dxfId="29" priority="7">
      <formula>AND(DAY(B13)&gt;=1,DAY(B13)&lt;=15)</formula>
    </cfRule>
  </conditionalFormatting>
  <conditionalFormatting sqref="B3:G3">
    <cfRule type="expression" dxfId="28" priority="1">
      <formula>DAY(B3)&gt;8</formula>
    </cfRule>
  </conditionalFormatting>
  <conditionalFormatting sqref="B11:H11">
    <cfRule type="expression" dxfId="27" priority="10">
      <formula>AND(DAY(B11)&gt;=1,DAY(B11)&lt;=15)</formula>
    </cfRule>
  </conditionalFormatting>
  <dataValidations xWindow="208" yWindow="410" count="9">
    <dataValidation allowBlank="1" showInputMessage="1" showErrorMessage="1" prompt="Den här raden och raderna 6, 8, 10, 12 och 14 är celler för att ange dagliga anteckningar för kalenderdagen i cellen ovan" sqref="B4" xr:uid="{00000000-0002-0000-0200-000000000000}"/>
    <dataValidation allowBlank="1" showInputMessage="1" showErrorMessage="1" prompt="Ange anteckningar i den här cellen" sqref="E13:H14" xr:uid="{00000000-0002-0000-0200-000001000000}"/>
    <dataValidation allowBlank="1" showInputMessage="1" showErrorMessage="1" prompt="Ange anteckningar i cellen till höger" sqref="D13:D14" xr:uid="{00000000-0002-0000-0200-000002000000}"/>
    <dataValidation allowBlank="1" showInputMessage="1" showErrorMessage="1" prompt="Månadskalender Mars" sqref="A1" xr:uid="{00000000-0002-0000-0200-000003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200-000005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200-000006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200-000007000000}"/>
    <dataValidation allowBlank="1" showInputMessage="1" showErrorMessage="1" prompt="Automatiskt inställd veckodag" sqref="C2:H2" xr:uid="{00000000-0002-0000-0200-000008000000}"/>
    <dataValidation allowBlank="1" showInputMessage="1" showErrorMessage="1" prompt="Året i den här cellen uppdateras automatiskt. Markera ytterligare ett år i cell K3 i kalkylbladet i januari om du vill ändra året" sqref="C1" xr:uid="{C1995E01-AAE3-4041-A81C-0B13ED717A16}"/>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A1:K14"/>
  <sheetViews>
    <sheetView showGridLines="0" topLeftCell="A6" zoomScale="90" zoomScaleNormal="90" workbookViewId="0">
      <selection activeCell="J6" sqref="J6:K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 min="11" max="11" width="16.21875" bestFit="1" customWidth="1"/>
  </cols>
  <sheetData>
    <row r="1" spans="1:11" ht="59.25" customHeight="1">
      <c r="B1" s="25" t="str">
        <f>"April "&amp;Kalenderår</f>
        <v>April 2024</v>
      </c>
      <c r="C1" s="11"/>
      <c r="D1" s="11"/>
      <c r="E1" s="12"/>
      <c r="F1" s="12"/>
      <c r="G1" s="12"/>
      <c r="H1" s="26"/>
    </row>
    <row r="2" spans="1:11"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1:11" ht="19.5" customHeight="1">
      <c r="A3">
        <v>14</v>
      </c>
      <c r="B3" s="60">
        <f t="array" ref="B3:H3">DagarOchVeckor+DATE(Kalenderår,4,1)-WEEKDAY(DATE(Kalenderår,4,1),(StartdagVecka="MÅNDAG")+1)+1</f>
        <v>45383</v>
      </c>
      <c r="C3" s="60">
        <v>45384</v>
      </c>
      <c r="D3" s="60">
        <v>45385</v>
      </c>
      <c r="E3" s="60">
        <v>45386</v>
      </c>
      <c r="F3" s="60">
        <v>45387</v>
      </c>
      <c r="G3" s="60">
        <v>45388</v>
      </c>
      <c r="H3" s="60">
        <v>45389</v>
      </c>
    </row>
    <row r="4" spans="1:11" ht="57.95" customHeight="1">
      <c r="B4" s="60" t="s">
        <v>8</v>
      </c>
      <c r="C4" s="60"/>
      <c r="D4" s="60"/>
      <c r="E4" s="60"/>
      <c r="F4" s="60"/>
      <c r="G4" s="60"/>
      <c r="H4" s="60"/>
    </row>
    <row r="5" spans="1:11" ht="19.5" customHeight="1">
      <c r="A5">
        <v>15</v>
      </c>
      <c r="B5" s="62">
        <f t="array" ref="B5:H5">DagarOchVeckor+DATE(Kalenderår,4,1)-WEEKDAY(DATE(Kalenderår,4,1),(StartdagVecka="MÅNDAG")+1)+8</f>
        <v>45390</v>
      </c>
      <c r="C5" s="62">
        <v>45391</v>
      </c>
      <c r="D5" s="62">
        <v>45392</v>
      </c>
      <c r="E5" s="62">
        <v>45393</v>
      </c>
      <c r="F5" s="62">
        <v>45394</v>
      </c>
      <c r="G5" s="62">
        <v>45395</v>
      </c>
      <c r="H5" s="62">
        <v>45396</v>
      </c>
    </row>
    <row r="6" spans="1:11" ht="57.95" customHeight="1">
      <c r="B6" s="62"/>
      <c r="C6" s="62"/>
      <c r="D6" s="62"/>
      <c r="E6" s="62"/>
      <c r="F6" s="62"/>
      <c r="G6" s="62"/>
      <c r="H6" s="62"/>
      <c r="J6" s="64"/>
      <c r="K6" s="64"/>
    </row>
    <row r="7" spans="1:11" ht="19.5" customHeight="1">
      <c r="A7">
        <v>16</v>
      </c>
      <c r="B7" s="60">
        <f t="array" ref="B7:H7">DagarOchVeckor+DATE(Kalenderår,4,1)-WEEKDAY(DATE(Kalenderår,4,1),(StartdagVecka="MÅNDAG")+1)+15</f>
        <v>45397</v>
      </c>
      <c r="C7" s="60">
        <v>45398</v>
      </c>
      <c r="D7" s="60">
        <v>45399</v>
      </c>
      <c r="E7" s="60">
        <v>45400</v>
      </c>
      <c r="F7" s="60">
        <v>45401</v>
      </c>
      <c r="G7" s="60">
        <v>45402</v>
      </c>
      <c r="H7" s="60">
        <v>45403</v>
      </c>
      <c r="J7" s="64"/>
      <c r="K7" s="64"/>
    </row>
    <row r="8" spans="1:11" ht="57.95" customHeight="1">
      <c r="B8" s="60"/>
      <c r="C8" s="60"/>
      <c r="D8" s="60"/>
      <c r="E8" s="60"/>
      <c r="F8" s="60"/>
      <c r="G8" s="60"/>
      <c r="H8" s="60"/>
      <c r="J8" s="64"/>
      <c r="K8" s="66"/>
    </row>
    <row r="9" spans="1:11" ht="19.5" customHeight="1">
      <c r="A9">
        <v>17</v>
      </c>
      <c r="B9" s="62">
        <f t="array" ref="B9:H9">DagarOchVeckor+DATE(Kalenderår,4,1)-WEEKDAY(DATE(Kalenderår,4,1),(StartdagVecka="MÅNDAG")+1)+22</f>
        <v>45404</v>
      </c>
      <c r="C9" s="62">
        <v>45405</v>
      </c>
      <c r="D9" s="62">
        <v>45406</v>
      </c>
      <c r="E9" s="62">
        <v>45407</v>
      </c>
      <c r="F9" s="62">
        <v>45408</v>
      </c>
      <c r="G9" s="62">
        <v>45409</v>
      </c>
      <c r="H9" s="62">
        <v>45410</v>
      </c>
      <c r="J9" s="64"/>
      <c r="K9" s="67"/>
    </row>
    <row r="10" spans="1:11" ht="57.95" customHeight="1">
      <c r="B10" s="62"/>
      <c r="C10" s="62" t="s">
        <v>9</v>
      </c>
      <c r="D10" s="62" t="s">
        <v>9</v>
      </c>
      <c r="E10" s="62"/>
      <c r="F10" s="62"/>
      <c r="G10" s="62"/>
      <c r="H10" s="62"/>
      <c r="J10" s="64"/>
      <c r="K10" s="66"/>
    </row>
    <row r="11" spans="1:11" ht="19.5" customHeight="1">
      <c r="A11">
        <v>18</v>
      </c>
      <c r="B11" s="60">
        <f t="array" ref="B11:H11">DagarOchVeckor+DATE(Kalenderår,4,1)-WEEKDAY(DATE(Kalenderår,4,1),(StartdagVecka="MÅNDAG")+1)+29</f>
        <v>45411</v>
      </c>
      <c r="C11" s="60">
        <v>45412</v>
      </c>
      <c r="D11" s="60">
        <v>45413</v>
      </c>
      <c r="E11" s="60">
        <v>45414</v>
      </c>
      <c r="F11" s="60">
        <v>45415</v>
      </c>
      <c r="G11" s="60">
        <v>45416</v>
      </c>
      <c r="H11" s="60">
        <v>45417</v>
      </c>
      <c r="J11" s="64"/>
      <c r="K11" s="67"/>
    </row>
    <row r="12" spans="1:11" ht="57.95" customHeight="1">
      <c r="B12" s="60"/>
      <c r="C12" s="60"/>
      <c r="D12" s="60"/>
      <c r="E12" s="60"/>
      <c r="F12" s="60"/>
      <c r="G12" s="60"/>
      <c r="H12" s="60"/>
      <c r="J12" s="64"/>
      <c r="K12" s="66"/>
    </row>
    <row r="13" spans="1:11" ht="19.5" customHeight="1">
      <c r="A13">
        <v>19</v>
      </c>
      <c r="B13" s="62">
        <f t="array" ref="B13:C13">DagarOchVeckor+DATE(Kalenderår,4,1)-WEEKDAY(DATE(Kalenderår,4,1),(StartdagVecka="MÅNDAG")+1)+36</f>
        <v>45418</v>
      </c>
      <c r="C13" s="62">
        <v>45419</v>
      </c>
      <c r="D13" s="59" t="s">
        <v>0</v>
      </c>
      <c r="E13" s="70"/>
      <c r="F13" s="70"/>
      <c r="G13" s="70"/>
      <c r="H13" s="71"/>
      <c r="J13" s="64"/>
      <c r="K13" s="67"/>
    </row>
    <row r="14" spans="1:11" ht="57.95" customHeight="1">
      <c r="B14" s="62"/>
      <c r="C14" s="62"/>
      <c r="D14" s="7"/>
      <c r="E14" s="72"/>
      <c r="F14" s="72"/>
      <c r="G14" s="72"/>
      <c r="H14" s="73"/>
      <c r="J14" s="64"/>
      <c r="K14" s="68"/>
    </row>
  </sheetData>
  <mergeCells count="1">
    <mergeCell ref="E13:H14"/>
  </mergeCells>
  <conditionalFormatting sqref="B13:D13">
    <cfRule type="expression" dxfId="26" priority="1">
      <formula>AND(DAY(B13)&gt;=1,DAY(B13)&lt;=15)</formula>
    </cfRule>
  </conditionalFormatting>
  <conditionalFormatting sqref="B3:G3">
    <cfRule type="expression" dxfId="25" priority="3">
      <formula>DAY(B3)&gt;8</formula>
    </cfRule>
  </conditionalFormatting>
  <conditionalFormatting sqref="B11:H11">
    <cfRule type="expression" dxfId="24" priority="4">
      <formula>AND(DAY(B11)&gt;=1,DAY(B11)&lt;=15)</formula>
    </cfRule>
  </conditionalFormatting>
  <dataValidations count="9">
    <dataValidation allowBlank="1" showInputMessage="1" showErrorMessage="1" prompt="Automatiskt inställd veckodag" sqref="C2:H2" xr:uid="{00000000-0002-0000-03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3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3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300-000003000000}"/>
    <dataValidation allowBlank="1" showInputMessage="1" showErrorMessage="1" prompt="Månadskalender April" sqref="A1" xr:uid="{00000000-0002-0000-0300-000005000000}"/>
    <dataValidation allowBlank="1" showInputMessage="1" showErrorMessage="1" prompt="Ange anteckningar i cellen till höger" sqref="D13:D14" xr:uid="{00000000-0002-0000-0300-000006000000}"/>
    <dataValidation allowBlank="1" showInputMessage="1" showErrorMessage="1" prompt="Ange anteckningar i den här cellen" sqref="E13:H14" xr:uid="{00000000-0002-0000-0300-000007000000}"/>
    <dataValidation allowBlank="1" showInputMessage="1" showErrorMessage="1" prompt="Den här raden och raderna 6, 8, 10, 12 och 14 är celler för att ange dagliga anteckningar för kalenderdagen i cellen ovan" sqref="B4" xr:uid="{00000000-0002-0000-0300-000008000000}"/>
    <dataValidation allowBlank="1" showInputMessage="1" showErrorMessage="1" prompt="Året i den här cellen uppdateras automatiskt. Markera ytterligare ett år i cell K3 i kalkylbladet i januari om du vill ändra året" sqref="C1" xr:uid="{D16B5673-0252-4E4D-BE2B-2E1EE12D2911}"/>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A1:K14"/>
  <sheetViews>
    <sheetView showGridLines="0" topLeftCell="A7" zoomScale="90" zoomScaleNormal="90" workbookViewId="0">
      <selection activeCell="J8" sqref="J8:K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 min="11" max="11" width="16.21875" bestFit="1" customWidth="1"/>
  </cols>
  <sheetData>
    <row r="1" spans="1:11" ht="59.25" customHeight="1">
      <c r="B1" s="31" t="str">
        <f>"Maj "&amp;Kalenderår</f>
        <v>Maj 2024</v>
      </c>
      <c r="C1" s="32"/>
      <c r="D1" s="32"/>
      <c r="E1" s="33"/>
      <c r="F1" s="33"/>
      <c r="G1" s="33"/>
      <c r="H1" s="34"/>
    </row>
    <row r="2" spans="1:11"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1:11" ht="19.5" customHeight="1">
      <c r="A3">
        <v>18</v>
      </c>
      <c r="B3" s="60">
        <f t="array" ref="B3:H3">DagarOchVeckor+DATE(Kalenderår,5,1)-WEEKDAY(DATE(Kalenderår,5,1),(StartdagVecka="MÅNDAG")+1)+1</f>
        <v>45411</v>
      </c>
      <c r="C3" s="60">
        <v>45412</v>
      </c>
      <c r="D3" s="60">
        <v>45413</v>
      </c>
      <c r="E3" s="60">
        <v>45414</v>
      </c>
      <c r="F3" s="60">
        <v>45415</v>
      </c>
      <c r="G3" s="60">
        <v>45416</v>
      </c>
      <c r="H3" s="60">
        <v>45417</v>
      </c>
    </row>
    <row r="4" spans="1:11" ht="57.95" customHeight="1">
      <c r="B4" s="60"/>
      <c r="C4" s="60"/>
      <c r="D4" s="60"/>
      <c r="E4" s="60"/>
      <c r="F4" s="60"/>
      <c r="G4" s="60"/>
      <c r="H4" s="60"/>
    </row>
    <row r="5" spans="1:11" ht="19.5" customHeight="1">
      <c r="A5">
        <v>19</v>
      </c>
      <c r="B5" s="62">
        <f t="array" ref="B5:H5">DagarOchVeckor+DATE(Kalenderår,5,1)-WEEKDAY(DATE(Kalenderår,5,1),(StartdagVecka="MÅNDAG")+1)+8</f>
        <v>45418</v>
      </c>
      <c r="C5" s="62">
        <v>45419</v>
      </c>
      <c r="D5" s="62">
        <v>45420</v>
      </c>
      <c r="E5" s="62">
        <v>45421</v>
      </c>
      <c r="F5" s="62">
        <v>45422</v>
      </c>
      <c r="G5" s="62">
        <v>45423</v>
      </c>
      <c r="H5" s="62">
        <v>45424</v>
      </c>
    </row>
    <row r="6" spans="1:11" ht="57.95" customHeight="1">
      <c r="B6" s="62"/>
      <c r="C6" s="62"/>
      <c r="D6" s="62"/>
      <c r="E6" s="62"/>
      <c r="F6" s="62"/>
      <c r="G6" s="62"/>
      <c r="H6" s="62"/>
    </row>
    <row r="7" spans="1:11" ht="19.5" customHeight="1">
      <c r="A7">
        <v>20</v>
      </c>
      <c r="B7" s="60">
        <f t="array" ref="B7:H7">DagarOchVeckor+DATE(Kalenderår,5,1)-WEEKDAY(DATE(Kalenderår,5,1),(StartdagVecka="MÅNDAG")+1)+15</f>
        <v>45425</v>
      </c>
      <c r="C7" s="60">
        <v>45426</v>
      </c>
      <c r="D7" s="60">
        <v>45427</v>
      </c>
      <c r="E7" s="60">
        <v>45428</v>
      </c>
      <c r="F7" s="60">
        <v>45429</v>
      </c>
      <c r="G7" s="60">
        <v>45430</v>
      </c>
      <c r="H7" s="60">
        <v>45431</v>
      </c>
    </row>
    <row r="8" spans="1:11" ht="57.95" customHeight="1">
      <c r="B8" s="60"/>
      <c r="C8" s="60"/>
      <c r="D8" s="60"/>
      <c r="E8" s="60"/>
      <c r="F8" s="60"/>
      <c r="G8" s="60"/>
      <c r="H8" s="60"/>
      <c r="J8" s="64"/>
      <c r="K8" s="66"/>
    </row>
    <row r="9" spans="1:11" ht="19.5" customHeight="1">
      <c r="A9">
        <v>21</v>
      </c>
      <c r="B9" s="62">
        <f t="array" ref="B9:H9">DagarOchVeckor+DATE(Kalenderår,5,1)-WEEKDAY(DATE(Kalenderår,5,1),(StartdagVecka="MÅNDAG")+1)+22</f>
        <v>45432</v>
      </c>
      <c r="C9" s="62">
        <v>45433</v>
      </c>
      <c r="D9" s="62">
        <v>45434</v>
      </c>
      <c r="E9" s="62">
        <v>45435</v>
      </c>
      <c r="F9" s="62">
        <v>45436</v>
      </c>
      <c r="G9" s="62">
        <v>45437</v>
      </c>
      <c r="H9" s="62">
        <v>45438</v>
      </c>
      <c r="J9" s="64"/>
      <c r="K9" s="67"/>
    </row>
    <row r="10" spans="1:11" ht="57.95" customHeight="1">
      <c r="B10" s="62"/>
      <c r="C10" s="62"/>
      <c r="D10" s="62"/>
      <c r="E10" s="62"/>
      <c r="F10" s="62"/>
      <c r="G10" s="62"/>
      <c r="H10" s="62"/>
      <c r="J10" s="64"/>
      <c r="K10" s="66"/>
    </row>
    <row r="11" spans="1:11" ht="19.5" customHeight="1">
      <c r="A11">
        <v>22</v>
      </c>
      <c r="B11" s="60">
        <f t="array" ref="B11:H11">DagarOchVeckor+DATE(Kalenderår,5,1)-WEEKDAY(DATE(Kalenderår,5,1),(StartdagVecka="MÅNDAG")+1)+29</f>
        <v>45439</v>
      </c>
      <c r="C11" s="60">
        <v>45440</v>
      </c>
      <c r="D11" s="60">
        <v>45441</v>
      </c>
      <c r="E11" s="60">
        <v>45442</v>
      </c>
      <c r="F11" s="60">
        <v>45443</v>
      </c>
      <c r="G11" s="60">
        <v>45444</v>
      </c>
      <c r="H11" s="60">
        <v>45445</v>
      </c>
      <c r="J11" s="64"/>
      <c r="K11" s="67"/>
    </row>
    <row r="12" spans="1:11" ht="57.95" customHeight="1">
      <c r="B12" s="60"/>
      <c r="C12" s="60"/>
      <c r="D12" s="60"/>
      <c r="E12" s="60"/>
      <c r="F12" s="60"/>
      <c r="G12" s="60"/>
      <c r="H12" s="60"/>
      <c r="J12" s="64"/>
      <c r="K12" s="66"/>
    </row>
    <row r="13" spans="1:11" ht="19.5" customHeight="1">
      <c r="A13">
        <v>23</v>
      </c>
      <c r="B13" s="62">
        <f t="array" ref="B13:C13">DagarOchVeckor+DATE(Kalenderår,5,1)-WEEKDAY(DATE(Kalenderår,5,1),(StartdagVecka="MÅNDAG")+1)+36</f>
        <v>45446</v>
      </c>
      <c r="C13" s="62">
        <v>45447</v>
      </c>
      <c r="D13" s="59" t="s">
        <v>0</v>
      </c>
      <c r="E13" s="70"/>
      <c r="F13" s="70"/>
      <c r="G13" s="70"/>
      <c r="H13" s="71"/>
      <c r="J13" s="64"/>
      <c r="K13" s="67"/>
    </row>
    <row r="14" spans="1:11" ht="57.95" customHeight="1">
      <c r="B14" s="62"/>
      <c r="C14" s="62"/>
      <c r="D14" s="7"/>
      <c r="E14" s="72"/>
      <c r="F14" s="72"/>
      <c r="G14" s="72"/>
      <c r="H14" s="73"/>
      <c r="J14" s="64"/>
      <c r="K14" s="68"/>
    </row>
  </sheetData>
  <mergeCells count="1">
    <mergeCell ref="E13:H14"/>
  </mergeCells>
  <conditionalFormatting sqref="B13:D13">
    <cfRule type="expression" dxfId="23" priority="1">
      <formula>AND(DAY(B13)&gt;=1,DAY(B13)&lt;=15)</formula>
    </cfRule>
  </conditionalFormatting>
  <conditionalFormatting sqref="B3:G3">
    <cfRule type="expression" dxfId="22" priority="3">
      <formula>DAY(B3)&gt;8</formula>
    </cfRule>
  </conditionalFormatting>
  <conditionalFormatting sqref="B11:H11">
    <cfRule type="expression" dxfId="21" priority="4">
      <formula>AND(DAY(B11)&gt;=1,DAY(B11)&lt;=15)</formula>
    </cfRule>
  </conditionalFormatting>
  <dataValidations count="9">
    <dataValidation allowBlank="1" showInputMessage="1" showErrorMessage="1" prompt="Automatiskt inställd veckodag" sqref="C2:H2" xr:uid="{00000000-0002-0000-04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4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4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400-000003000000}"/>
    <dataValidation allowBlank="1" showInputMessage="1" showErrorMessage="1" prompt="Månadskalender Maj" sqref="A1" xr:uid="{00000000-0002-0000-0400-000005000000}"/>
    <dataValidation allowBlank="1" showInputMessage="1" showErrorMessage="1" prompt="Ange anteckningar i cellen till höger" sqref="D13:D14" xr:uid="{00000000-0002-0000-0400-000006000000}"/>
    <dataValidation allowBlank="1" showInputMessage="1" showErrorMessage="1" prompt="Ange anteckningar i den här cellen" sqref="E13:H14" xr:uid="{00000000-0002-0000-0400-000007000000}"/>
    <dataValidation allowBlank="1" showInputMessage="1" showErrorMessage="1" prompt="Den här raden och raderna 6, 8, 10, 12 och 14 är celler för att ange dagliga anteckningar för kalenderdagen i cellen ovan" sqref="B4" xr:uid="{00000000-0002-0000-0400-000008000000}"/>
    <dataValidation allowBlank="1" showInputMessage="1" showErrorMessage="1" prompt="Året i den här cellen uppdateras automatiskt. Markera ytterligare ett år i cell K3 i kalkylbladet i januari om du vill ändra året" sqref="C1" xr:uid="{ABE90B0D-7A98-427F-982B-03C8A65C5CD7}"/>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K14"/>
  <sheetViews>
    <sheetView showGridLines="0" topLeftCell="A6" zoomScale="90" zoomScaleNormal="90" workbookViewId="0">
      <selection activeCell="K8" sqref="K8:K14"/>
    </sheetView>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 min="11" max="11" width="16.21875" bestFit="1" customWidth="1"/>
  </cols>
  <sheetData>
    <row r="1" spans="1:11" ht="59.25" customHeight="1">
      <c r="B1" s="17" t="str">
        <f>"Juni "&amp;Kalenderår</f>
        <v>Juni 2024</v>
      </c>
      <c r="C1" s="18"/>
      <c r="D1" s="18"/>
      <c r="E1" s="19"/>
      <c r="F1" s="19"/>
      <c r="G1" s="19"/>
      <c r="H1" s="20"/>
    </row>
    <row r="2" spans="1:11"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1:11" ht="19.5" customHeight="1">
      <c r="A3">
        <v>22</v>
      </c>
      <c r="B3" s="60">
        <f t="array" ref="B3:H3">DagarOchVeckor+DATE(Kalenderår,6,1)-WEEKDAY(DATE(Kalenderår,6,1),(StartdagVecka="MÅNDAG")+1)+1</f>
        <v>45439</v>
      </c>
      <c r="C3" s="60">
        <v>45440</v>
      </c>
      <c r="D3" s="60">
        <v>45441</v>
      </c>
      <c r="E3" s="60">
        <v>45442</v>
      </c>
      <c r="F3" s="60">
        <v>45443</v>
      </c>
      <c r="G3" s="60">
        <v>45444</v>
      </c>
      <c r="H3" s="60">
        <v>45445</v>
      </c>
    </row>
    <row r="4" spans="1:11" ht="57.95" customHeight="1">
      <c r="B4" s="60"/>
      <c r="C4" s="60"/>
      <c r="D4" s="60"/>
      <c r="E4" s="60"/>
      <c r="F4" s="60"/>
      <c r="G4" s="60"/>
      <c r="H4" s="60"/>
    </row>
    <row r="5" spans="1:11" ht="19.5" customHeight="1">
      <c r="A5">
        <v>23</v>
      </c>
      <c r="B5" s="62">
        <f t="array" ref="B5:H5">DagarOchVeckor+DATE(Kalenderår,6,1)-WEEKDAY(DATE(Kalenderår,6,1),(StartdagVecka="MÅNDAG")+1)+8</f>
        <v>45446</v>
      </c>
      <c r="C5" s="62">
        <v>45447</v>
      </c>
      <c r="D5" s="62">
        <v>45448</v>
      </c>
      <c r="E5" s="62">
        <v>45449</v>
      </c>
      <c r="F5" s="62">
        <v>45450</v>
      </c>
      <c r="G5" s="62">
        <v>45451</v>
      </c>
      <c r="H5" s="62">
        <v>45452</v>
      </c>
    </row>
    <row r="6" spans="1:11" ht="57.95" customHeight="1">
      <c r="B6" s="62"/>
      <c r="C6" s="62"/>
      <c r="D6" s="62"/>
      <c r="E6" s="62"/>
      <c r="F6" s="62"/>
      <c r="G6" s="62"/>
      <c r="H6" s="62"/>
    </row>
    <row r="7" spans="1:11" ht="19.5" customHeight="1">
      <c r="A7">
        <v>24</v>
      </c>
      <c r="B7" s="60">
        <f t="array" ref="B7:H7">DagarOchVeckor+DATE(Kalenderår,6,1)-WEEKDAY(DATE(Kalenderår,6,1),(StartdagVecka="MÅNDAG")+1)+15</f>
        <v>45453</v>
      </c>
      <c r="C7" s="60">
        <v>45454</v>
      </c>
      <c r="D7" s="60">
        <v>45455</v>
      </c>
      <c r="E7" s="60">
        <v>45456</v>
      </c>
      <c r="F7" s="60">
        <v>45457</v>
      </c>
      <c r="G7" s="60">
        <v>45458</v>
      </c>
      <c r="H7" s="60">
        <v>45459</v>
      </c>
    </row>
    <row r="8" spans="1:11" ht="57.95" customHeight="1">
      <c r="B8" s="60"/>
      <c r="C8" s="60"/>
      <c r="D8" s="60"/>
      <c r="E8" s="60"/>
      <c r="F8" s="60"/>
      <c r="G8" s="60"/>
      <c r="H8" s="60"/>
      <c r="K8" s="66"/>
    </row>
    <row r="9" spans="1:11" ht="19.5" customHeight="1">
      <c r="A9">
        <v>25</v>
      </c>
      <c r="B9" s="62">
        <f t="array" ref="B9:H9">DagarOchVeckor+DATE(Kalenderår,6,1)-WEEKDAY(DATE(Kalenderår,6,1),(StartdagVecka="MÅNDAG")+1)+22</f>
        <v>45460</v>
      </c>
      <c r="C9" s="62">
        <v>45461</v>
      </c>
      <c r="D9" s="62">
        <v>45462</v>
      </c>
      <c r="E9" s="62">
        <v>45463</v>
      </c>
      <c r="F9" s="62">
        <v>45464</v>
      </c>
      <c r="G9" s="62">
        <v>45465</v>
      </c>
      <c r="H9" s="62">
        <v>45466</v>
      </c>
      <c r="K9" s="67"/>
    </row>
    <row r="10" spans="1:11" ht="57.95" customHeight="1">
      <c r="B10" s="62"/>
      <c r="C10" s="62"/>
      <c r="D10" s="62"/>
      <c r="E10" s="62"/>
      <c r="F10" s="62"/>
      <c r="G10" s="62"/>
      <c r="H10" s="62"/>
      <c r="K10" s="66"/>
    </row>
    <row r="11" spans="1:11" ht="19.5" customHeight="1">
      <c r="A11">
        <v>26</v>
      </c>
      <c r="B11" s="60">
        <f t="array" ref="B11:H11">DagarOchVeckor+DATE(Kalenderår,6,1)-WEEKDAY(DATE(Kalenderår,6,1),(StartdagVecka="MÅNDAG")+1)+29</f>
        <v>45467</v>
      </c>
      <c r="C11" s="60">
        <v>45468</v>
      </c>
      <c r="D11" s="60">
        <v>45469</v>
      </c>
      <c r="E11" s="60">
        <v>45470</v>
      </c>
      <c r="F11" s="60">
        <v>45471</v>
      </c>
      <c r="G11" s="60">
        <v>45472</v>
      </c>
      <c r="H11" s="60">
        <v>45473</v>
      </c>
      <c r="K11" s="67"/>
    </row>
    <row r="12" spans="1:11" ht="57.95" customHeight="1">
      <c r="B12" s="60"/>
      <c r="C12" s="60"/>
      <c r="D12" s="60"/>
      <c r="E12" s="60"/>
      <c r="F12" s="60"/>
      <c r="G12" s="60"/>
      <c r="H12" s="60"/>
      <c r="K12" s="66"/>
    </row>
    <row r="13" spans="1:11" ht="19.5" customHeight="1">
      <c r="A13">
        <v>27</v>
      </c>
      <c r="B13" s="62">
        <f t="array" ref="B13:C13">DagarOchVeckor+DATE(Kalenderår,6,1)-WEEKDAY(DATE(Kalenderår,6,1),(StartdagVecka="MÅNDAG")+1)+36</f>
        <v>45474</v>
      </c>
      <c r="C13" s="62">
        <v>45475</v>
      </c>
      <c r="D13" s="59" t="s">
        <v>0</v>
      </c>
      <c r="E13" s="70"/>
      <c r="F13" s="70"/>
      <c r="G13" s="70"/>
      <c r="H13" s="71"/>
      <c r="K13" s="67"/>
    </row>
    <row r="14" spans="1:11" ht="57.95" customHeight="1">
      <c r="B14" s="62"/>
      <c r="C14" s="62"/>
      <c r="D14" s="7"/>
      <c r="E14" s="72"/>
      <c r="F14" s="72"/>
      <c r="G14" s="72"/>
      <c r="H14" s="73"/>
      <c r="K14" s="68"/>
    </row>
  </sheetData>
  <mergeCells count="1">
    <mergeCell ref="E13:H14"/>
  </mergeCells>
  <conditionalFormatting sqref="B13:D13">
    <cfRule type="expression" dxfId="20" priority="1">
      <formula>AND(DAY(B13)&gt;=1,DAY(B13)&lt;=15)</formula>
    </cfRule>
  </conditionalFormatting>
  <conditionalFormatting sqref="B3:G3">
    <cfRule type="expression" dxfId="19" priority="3">
      <formula>DAY(B3)&gt;8</formula>
    </cfRule>
  </conditionalFormatting>
  <conditionalFormatting sqref="B11:H11">
    <cfRule type="expression" dxfId="18" priority="4">
      <formula>AND(DAY(B11)&gt;=1,DAY(B11)&lt;=15)</formula>
    </cfRule>
  </conditionalFormatting>
  <dataValidations count="9">
    <dataValidation allowBlank="1" showInputMessage="1" showErrorMessage="1" prompt="Automatiskt inställd veckodag" sqref="C2:H2" xr:uid="{00000000-0002-0000-05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5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5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500-000003000000}"/>
    <dataValidation allowBlank="1" showInputMessage="1" showErrorMessage="1" prompt="Månadskalender Juni" sqref="A1" xr:uid="{00000000-0002-0000-0500-000005000000}"/>
    <dataValidation allowBlank="1" showInputMessage="1" showErrorMessage="1" prompt="Ange anteckningar i cellen till höger" sqref="D13:D14" xr:uid="{00000000-0002-0000-0500-000006000000}"/>
    <dataValidation allowBlank="1" showInputMessage="1" showErrorMessage="1" prompt="Ange anteckningar i den här cellen" sqref="E13:H14" xr:uid="{00000000-0002-0000-0500-000007000000}"/>
    <dataValidation allowBlank="1" showInputMessage="1" showErrorMessage="1" prompt="Den här raden och raderna 6, 8, 10, 12 och 14 är celler för att ange dagliga anteckningar för kalenderdagen i cellen ovan" sqref="B4" xr:uid="{00000000-0002-0000-0500-000008000000}"/>
    <dataValidation allowBlank="1" showInputMessage="1" showErrorMessage="1" prompt="Året i den här cellen uppdateras automatiskt. Markera ytterligare ett år i cell K3 i kalkylbladet i januari om du vill ändra året" sqref="C1" xr:uid="{3B5EBA9E-6F2A-4A06-88F5-C22A25660616}"/>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H14"/>
  <sheetViews>
    <sheetView showGridLines="0"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5" t="str">
        <f>"Juli "&amp;Kalenderår</f>
        <v>Juli 2024</v>
      </c>
      <c r="C1" s="36"/>
      <c r="D1" s="36"/>
      <c r="E1" s="37"/>
      <c r="F1" s="37"/>
      <c r="G1" s="37"/>
      <c r="H1" s="38"/>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DagarOchVeckor+DATE(Kalenderår,7,1)-WEEKDAY(DATE(Kalenderår,7,1),(StartdagVecka="MÅNDAG")+1)+1</f>
        <v>45474</v>
      </c>
      <c r="C3" s="60">
        <v>45475</v>
      </c>
      <c r="D3" s="60">
        <v>45476</v>
      </c>
      <c r="E3" s="60">
        <v>45477</v>
      </c>
      <c r="F3" s="60">
        <v>45478</v>
      </c>
      <c r="G3" s="60">
        <v>45479</v>
      </c>
      <c r="H3" s="60">
        <v>45480</v>
      </c>
    </row>
    <row r="4" spans="2:8" ht="57.95" customHeight="1">
      <c r="B4" s="60"/>
      <c r="C4" s="60"/>
      <c r="D4" s="60"/>
      <c r="E4" s="60"/>
      <c r="F4" s="60"/>
      <c r="G4" s="60"/>
      <c r="H4" s="60"/>
    </row>
    <row r="5" spans="2:8" ht="19.5" customHeight="1">
      <c r="B5" s="62">
        <f t="array" ref="B5:H5">DagarOchVeckor+DATE(Kalenderår,7,1)-WEEKDAY(DATE(Kalenderår,7,1),(StartdagVecka="MÅNDAG")+1)+8</f>
        <v>45481</v>
      </c>
      <c r="C5" s="62">
        <v>45482</v>
      </c>
      <c r="D5" s="62">
        <v>45483</v>
      </c>
      <c r="E5" s="62">
        <v>45484</v>
      </c>
      <c r="F5" s="62">
        <v>45485</v>
      </c>
      <c r="G5" s="62">
        <v>45486</v>
      </c>
      <c r="H5" s="62">
        <v>45487</v>
      </c>
    </row>
    <row r="6" spans="2:8" ht="57.95" customHeight="1">
      <c r="B6" s="62"/>
      <c r="C6" s="62"/>
      <c r="D6" s="62"/>
      <c r="E6" s="62"/>
      <c r="F6" s="62"/>
      <c r="G6" s="62"/>
      <c r="H6" s="62"/>
    </row>
    <row r="7" spans="2:8" ht="19.5" customHeight="1">
      <c r="B7" s="60">
        <f t="array" ref="B7:H7">DagarOchVeckor+DATE(Kalenderår,7,1)-WEEKDAY(DATE(Kalenderår,7,1),(StartdagVecka="MÅNDAG")+1)+15</f>
        <v>45488</v>
      </c>
      <c r="C7" s="60">
        <v>45489</v>
      </c>
      <c r="D7" s="60">
        <v>45490</v>
      </c>
      <c r="E7" s="60">
        <v>45491</v>
      </c>
      <c r="F7" s="60">
        <v>45492</v>
      </c>
      <c r="G7" s="60">
        <v>45493</v>
      </c>
      <c r="H7" s="60">
        <v>45494</v>
      </c>
    </row>
    <row r="8" spans="2:8" ht="57.95" customHeight="1">
      <c r="B8" s="60"/>
      <c r="C8" s="60"/>
      <c r="D8" s="60"/>
      <c r="E8" s="60"/>
      <c r="F8" s="60"/>
      <c r="G8" s="60"/>
      <c r="H8" s="60"/>
    </row>
    <row r="9" spans="2:8" ht="19.5" customHeight="1">
      <c r="B9" s="62">
        <f t="array" ref="B9:H9">DagarOchVeckor+DATE(Kalenderår,7,1)-WEEKDAY(DATE(Kalenderår,7,1),(StartdagVecka="MÅNDAG")+1)+22</f>
        <v>45495</v>
      </c>
      <c r="C9" s="62">
        <v>45496</v>
      </c>
      <c r="D9" s="62">
        <v>45497</v>
      </c>
      <c r="E9" s="62">
        <v>45498</v>
      </c>
      <c r="F9" s="62">
        <v>45499</v>
      </c>
      <c r="G9" s="62">
        <v>45500</v>
      </c>
      <c r="H9" s="62">
        <v>45501</v>
      </c>
    </row>
    <row r="10" spans="2:8" ht="57.95" customHeight="1">
      <c r="B10" s="62"/>
      <c r="C10" s="62"/>
      <c r="D10" s="62"/>
      <c r="E10" s="62"/>
      <c r="F10" s="62"/>
      <c r="G10" s="62"/>
      <c r="H10" s="62"/>
    </row>
    <row r="11" spans="2:8" ht="19.5" customHeight="1">
      <c r="B11" s="60">
        <f t="array" ref="B11:H11">DagarOchVeckor+DATE(Kalenderår,7,1)-WEEKDAY(DATE(Kalenderår,7,1),(StartdagVecka="MÅNDAG")+1)+29</f>
        <v>45502</v>
      </c>
      <c r="C11" s="60">
        <v>45503</v>
      </c>
      <c r="D11" s="60">
        <v>45504</v>
      </c>
      <c r="E11" s="60">
        <v>45505</v>
      </c>
      <c r="F11" s="60">
        <v>45506</v>
      </c>
      <c r="G11" s="60">
        <v>45507</v>
      </c>
      <c r="H11" s="60">
        <v>45508</v>
      </c>
    </row>
    <row r="12" spans="2:8" ht="57.95" customHeight="1">
      <c r="B12" s="60"/>
      <c r="C12" s="60"/>
      <c r="D12" s="60"/>
      <c r="E12" s="60"/>
      <c r="F12" s="60"/>
      <c r="G12" s="60"/>
      <c r="H12" s="60"/>
    </row>
    <row r="13" spans="2:8" ht="19.5" customHeight="1">
      <c r="B13" s="62">
        <f t="array" ref="B13:C13">DagarOchVeckor+DATE(Kalenderår,7,1)-WEEKDAY(DATE(Kalenderår,7,1),(StartdagVecka="MÅNDAG")+1)+36</f>
        <v>45509</v>
      </c>
      <c r="C13" s="62">
        <v>45510</v>
      </c>
      <c r="D13" s="59" t="s">
        <v>0</v>
      </c>
      <c r="E13" s="70"/>
      <c r="F13" s="70"/>
      <c r="G13" s="70"/>
      <c r="H13" s="71"/>
    </row>
    <row r="14" spans="2:8" ht="57.95" customHeight="1">
      <c r="B14" s="62"/>
      <c r="C14" s="62"/>
      <c r="D14" s="7"/>
      <c r="E14" s="72"/>
      <c r="F14" s="72"/>
      <c r="G14" s="72"/>
      <c r="H14" s="73"/>
    </row>
  </sheetData>
  <dataConsolidate/>
  <mergeCells count="1">
    <mergeCell ref="E13:H14"/>
  </mergeCells>
  <conditionalFormatting sqref="B13:D13">
    <cfRule type="expression" dxfId="17" priority="1">
      <formula>AND(DAY(B13)&gt;=1,DAY(B13)&lt;=15)</formula>
    </cfRule>
  </conditionalFormatting>
  <conditionalFormatting sqref="B3:G3">
    <cfRule type="expression" dxfId="16" priority="3">
      <formula>DAY(B3)&gt;8</formula>
    </cfRule>
  </conditionalFormatting>
  <conditionalFormatting sqref="B11:H11">
    <cfRule type="expression" dxfId="15" priority="4">
      <formula>AND(DAY(B11)&gt;=1,DAY(B11)&lt;=15)</formula>
    </cfRule>
  </conditionalFormatting>
  <dataValidations count="9">
    <dataValidation allowBlank="1" showInputMessage="1" showErrorMessage="1" prompt="Automatiskt inställd veckodag" sqref="C2:H2" xr:uid="{00000000-0002-0000-06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6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6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600-000003000000}"/>
    <dataValidation allowBlank="1" showInputMessage="1" showErrorMessage="1" prompt="Året i den här cellen uppdateras automatiskt. Markera ytterligare ett år i cell K3 i kalkylbladet i januari om du vill ändra året" sqref="C1" xr:uid="{00000000-0002-0000-0600-000004000000}"/>
    <dataValidation allowBlank="1" showInputMessage="1" showErrorMessage="1" prompt="Månadskalender Juli" sqref="A1" xr:uid="{00000000-0002-0000-0600-000005000000}"/>
    <dataValidation allowBlank="1" showInputMessage="1" showErrorMessage="1" prompt="Ange anteckningar i cellen till höger" sqref="D13:D14" xr:uid="{00000000-0002-0000-0600-000006000000}"/>
    <dataValidation allowBlank="1" showInputMessage="1" showErrorMessage="1" prompt="Ange anteckningar i den här cellen" sqref="E13:H14" xr:uid="{00000000-0002-0000-0600-000007000000}"/>
    <dataValidation allowBlank="1" showInputMessage="1" showErrorMessage="1" prompt="Den här raden och raderna 6, 8, 10, 12 och 14 är celler för att ange dagliga anteckningar för kalenderdagen i cellen ovan" sqref="B4" xr:uid="{00000000-0002-0000-0600-000008000000}"/>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B1:H14"/>
  <sheetViews>
    <sheetView showGridLines="0"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39" t="str">
        <f>"Augusti "&amp;Kalenderår</f>
        <v>Augusti 2024</v>
      </c>
      <c r="C1" s="40"/>
      <c r="D1" s="40"/>
      <c r="E1" s="41"/>
      <c r="F1" s="41"/>
      <c r="G1" s="41"/>
      <c r="H1" s="42"/>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DagarOchVeckor+DATE(Kalenderår,8,1)-WEEKDAY(DATE(Kalenderår,8,1),(StartdagVecka="MÅNDAG")+1)+1</f>
        <v>45502</v>
      </c>
      <c r="C3" s="60">
        <v>45503</v>
      </c>
      <c r="D3" s="60">
        <v>45504</v>
      </c>
      <c r="E3" s="60">
        <v>45505</v>
      </c>
      <c r="F3" s="60">
        <v>45506</v>
      </c>
      <c r="G3" s="60">
        <v>45507</v>
      </c>
      <c r="H3" s="60">
        <v>45508</v>
      </c>
    </row>
    <row r="4" spans="2:8" ht="57.95" customHeight="1">
      <c r="B4" s="60"/>
      <c r="C4" s="60"/>
      <c r="D4" s="60"/>
      <c r="E4" s="60"/>
      <c r="F4" s="60"/>
      <c r="G4" s="60"/>
      <c r="H4" s="60"/>
    </row>
    <row r="5" spans="2:8" ht="19.5" customHeight="1">
      <c r="B5" s="62">
        <f t="array" ref="B5:H5">DagarOchVeckor+DATE(Kalenderår,8,1)-WEEKDAY(DATE(Kalenderår,8,1),(StartdagVecka="MÅNDAG")+1)+8</f>
        <v>45509</v>
      </c>
      <c r="C5" s="62">
        <v>45510</v>
      </c>
      <c r="D5" s="62">
        <v>45511</v>
      </c>
      <c r="E5" s="62">
        <v>45512</v>
      </c>
      <c r="F5" s="62">
        <v>45513</v>
      </c>
      <c r="G5" s="62">
        <v>45514</v>
      </c>
      <c r="H5" s="62">
        <v>45515</v>
      </c>
    </row>
    <row r="6" spans="2:8" ht="57.95" customHeight="1">
      <c r="B6" s="62"/>
      <c r="C6" s="62"/>
      <c r="D6" s="62"/>
      <c r="E6" s="62"/>
      <c r="F6" s="62"/>
      <c r="G6" s="62"/>
      <c r="H6" s="62"/>
    </row>
    <row r="7" spans="2:8" ht="19.5" customHeight="1">
      <c r="B7" s="60">
        <f t="array" ref="B7:H7">DagarOchVeckor+DATE(Kalenderår,8,1)-WEEKDAY(DATE(Kalenderår,8,1),(StartdagVecka="MÅNDAG")+1)+15</f>
        <v>45516</v>
      </c>
      <c r="C7" s="60">
        <v>45517</v>
      </c>
      <c r="D7" s="60">
        <v>45518</v>
      </c>
      <c r="E7" s="60">
        <v>45519</v>
      </c>
      <c r="F7" s="60">
        <v>45520</v>
      </c>
      <c r="G7" s="60">
        <v>45521</v>
      </c>
      <c r="H7" s="60">
        <v>45522</v>
      </c>
    </row>
    <row r="8" spans="2:8" ht="57.95" customHeight="1">
      <c r="B8" s="60"/>
      <c r="C8" s="60"/>
      <c r="D8" s="60"/>
      <c r="E8" s="60"/>
      <c r="F8" s="60"/>
      <c r="G8" s="60"/>
      <c r="H8" s="60"/>
    </row>
    <row r="9" spans="2:8" ht="19.5" customHeight="1">
      <c r="B9" s="62">
        <f t="array" ref="B9:H9">DagarOchVeckor+DATE(Kalenderår,8,1)-WEEKDAY(DATE(Kalenderår,8,1),(StartdagVecka="MÅNDAG")+1)+22</f>
        <v>45523</v>
      </c>
      <c r="C9" s="62">
        <v>45524</v>
      </c>
      <c r="D9" s="62">
        <v>45525</v>
      </c>
      <c r="E9" s="62">
        <v>45526</v>
      </c>
      <c r="F9" s="62">
        <v>45527</v>
      </c>
      <c r="G9" s="62">
        <v>45528</v>
      </c>
      <c r="H9" s="62">
        <v>45529</v>
      </c>
    </row>
    <row r="10" spans="2:8" ht="57.95" customHeight="1">
      <c r="B10" s="62"/>
      <c r="C10" s="62"/>
      <c r="D10" s="62"/>
      <c r="E10" s="62"/>
      <c r="F10" s="62"/>
      <c r="G10" s="62"/>
      <c r="H10" s="62"/>
    </row>
    <row r="11" spans="2:8" ht="19.5" customHeight="1">
      <c r="B11" s="60">
        <f t="array" ref="B11:H11">DagarOchVeckor+DATE(Kalenderår,8,1)-WEEKDAY(DATE(Kalenderår,8,1),(StartdagVecka="MÅNDAG")+1)+29</f>
        <v>45530</v>
      </c>
      <c r="C11" s="60">
        <v>45531</v>
      </c>
      <c r="D11" s="60">
        <v>45532</v>
      </c>
      <c r="E11" s="60">
        <v>45533</v>
      </c>
      <c r="F11" s="60">
        <v>45534</v>
      </c>
      <c r="G11" s="60">
        <v>45535</v>
      </c>
      <c r="H11" s="60">
        <v>45536</v>
      </c>
    </row>
    <row r="12" spans="2:8" ht="57.95" customHeight="1">
      <c r="B12" s="60"/>
      <c r="C12" s="60"/>
      <c r="D12" s="60"/>
      <c r="E12" s="60"/>
      <c r="F12" s="60"/>
      <c r="G12" s="60"/>
      <c r="H12" s="60"/>
    </row>
    <row r="13" spans="2:8" ht="19.5" customHeight="1">
      <c r="B13" s="62">
        <f t="array" ref="B13:C13">DagarOchVeckor+DATE(Kalenderår,8,1)-WEEKDAY(DATE(Kalenderår,8,1),(StartdagVecka="MÅNDAG")+1)+36</f>
        <v>45537</v>
      </c>
      <c r="C13" s="62">
        <v>45538</v>
      </c>
      <c r="D13" s="59" t="s">
        <v>0</v>
      </c>
      <c r="E13" s="70"/>
      <c r="F13" s="70"/>
      <c r="G13" s="70"/>
      <c r="H13" s="71"/>
    </row>
    <row r="14" spans="2:8" ht="57.95" customHeight="1">
      <c r="B14" s="62"/>
      <c r="C14" s="62"/>
      <c r="D14" s="7"/>
      <c r="E14" s="72"/>
      <c r="F14" s="72"/>
      <c r="G14" s="72"/>
      <c r="H14" s="73"/>
    </row>
  </sheetData>
  <mergeCells count="1">
    <mergeCell ref="E13:H14"/>
  </mergeCells>
  <conditionalFormatting sqref="B13:D13">
    <cfRule type="expression" dxfId="14" priority="1">
      <formula>AND(DAY(B13)&gt;=1,DAY(B13)&lt;=15)</formula>
    </cfRule>
  </conditionalFormatting>
  <conditionalFormatting sqref="B3:G3">
    <cfRule type="expression" dxfId="13" priority="3">
      <formula>DAY(B3)&gt;8</formula>
    </cfRule>
  </conditionalFormatting>
  <conditionalFormatting sqref="B11:H11">
    <cfRule type="expression" dxfId="12" priority="4">
      <formula>AND(DAY(B11)&gt;=1,DAY(B11)&lt;=15)</formula>
    </cfRule>
  </conditionalFormatting>
  <dataValidations count="9">
    <dataValidation allowBlank="1" showInputMessage="1" showErrorMessage="1" prompt="Automatiskt inställd veckodag" sqref="C2:H2" xr:uid="{00000000-0002-0000-07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7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7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700-000003000000}"/>
    <dataValidation allowBlank="1" showInputMessage="1" showErrorMessage="1" prompt="Månadskalender Augusti" sqref="A1" xr:uid="{00000000-0002-0000-0700-000005000000}"/>
    <dataValidation allowBlank="1" showInputMessage="1" showErrorMessage="1" prompt="Ange anteckningar i cellen till höger" sqref="D13:D14" xr:uid="{00000000-0002-0000-0700-000006000000}"/>
    <dataValidation allowBlank="1" showInputMessage="1" showErrorMessage="1" prompt="Ange anteckningar i den här cellen" sqref="E13:H14" xr:uid="{00000000-0002-0000-0700-000007000000}"/>
    <dataValidation allowBlank="1" showInputMessage="1" showErrorMessage="1" prompt="Den här raden och raderna 6, 8, 10, 12 och 14 är celler för att ange dagliga anteckningar för kalenderdagen i cellen ovan" sqref="B4" xr:uid="{00000000-0002-0000-0700-000008000000}"/>
    <dataValidation allowBlank="1" showInputMessage="1" showErrorMessage="1" prompt="Året i den här cellen uppdateras automatiskt. Markera ytterligare ett år i cell K3 i kalkylbladet i januari om du vill ändra året" sqref="C1" xr:uid="{66CA7BBB-AB5C-45C6-8652-E95B2C7872CF}"/>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4"/>
  <sheetViews>
    <sheetView showGridLines="0"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8" ht="59.25" customHeight="1">
      <c r="B1" s="43" t="str">
        <f>"September "&amp;Kalenderår</f>
        <v>September 2024</v>
      </c>
      <c r="C1" s="44"/>
      <c r="D1" s="44"/>
      <c r="E1" s="45"/>
      <c r="F1" s="45"/>
      <c r="G1" s="45"/>
      <c r="H1" s="46"/>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DagarOchVeckor+DATE(Kalenderår,9,1)-WEEKDAY(DATE(Kalenderår,9,1),(StartdagVecka="MÅNDAG")+1)+1</f>
        <v>45530</v>
      </c>
      <c r="C3" s="60">
        <v>45531</v>
      </c>
      <c r="D3" s="60">
        <v>45532</v>
      </c>
      <c r="E3" s="60">
        <v>45533</v>
      </c>
      <c r="F3" s="60">
        <v>45534</v>
      </c>
      <c r="G3" s="60">
        <v>45535</v>
      </c>
      <c r="H3" s="60">
        <v>45536</v>
      </c>
    </row>
    <row r="4" spans="2:8" ht="57.95" customHeight="1">
      <c r="B4" s="60"/>
      <c r="C4" s="60"/>
      <c r="D4" s="60"/>
      <c r="E4" s="60"/>
      <c r="F4" s="60"/>
      <c r="G4" s="60"/>
      <c r="H4" s="60"/>
    </row>
    <row r="5" spans="2:8" ht="19.5" customHeight="1">
      <c r="B5" s="62">
        <f t="array" ref="B5:H5">DagarOchVeckor+DATE(Kalenderår,9,1)-WEEKDAY(DATE(Kalenderår,9,1),(StartdagVecka="MÅNDAG")+1)+8</f>
        <v>45537</v>
      </c>
      <c r="C5" s="62">
        <v>45538</v>
      </c>
      <c r="D5" s="62">
        <v>45539</v>
      </c>
      <c r="E5" s="62">
        <v>45540</v>
      </c>
      <c r="F5" s="62">
        <v>45541</v>
      </c>
      <c r="G5" s="62">
        <v>45542</v>
      </c>
      <c r="H5" s="62">
        <v>45543</v>
      </c>
    </row>
    <row r="6" spans="2:8" ht="57.95" customHeight="1">
      <c r="B6" s="62"/>
      <c r="C6" s="62"/>
      <c r="D6" s="62"/>
      <c r="E6" s="62"/>
      <c r="F6" s="62"/>
      <c r="G6" s="62"/>
      <c r="H6" s="62"/>
    </row>
    <row r="7" spans="2:8" ht="19.5" customHeight="1">
      <c r="B7" s="60">
        <f t="array" ref="B7:H7">DagarOchVeckor+DATE(Kalenderår,9,1)-WEEKDAY(DATE(Kalenderår,9,1),(StartdagVecka="MÅNDAG")+1)+15</f>
        <v>45544</v>
      </c>
      <c r="C7" s="60">
        <v>45545</v>
      </c>
      <c r="D7" s="60">
        <v>45546</v>
      </c>
      <c r="E7" s="60">
        <v>45547</v>
      </c>
      <c r="F7" s="60">
        <v>45548</v>
      </c>
      <c r="G7" s="60">
        <v>45549</v>
      </c>
      <c r="H7" s="60">
        <v>45550</v>
      </c>
    </row>
    <row r="8" spans="2:8" ht="57.95" customHeight="1">
      <c r="B8" s="60"/>
      <c r="C8" s="60"/>
      <c r="D8" s="60"/>
      <c r="E8" s="60"/>
      <c r="F8" s="60"/>
      <c r="G8" s="60"/>
      <c r="H8" s="60"/>
    </row>
    <row r="9" spans="2:8" ht="19.5" customHeight="1">
      <c r="B9" s="62">
        <f t="array" ref="B9:H9">DagarOchVeckor+DATE(Kalenderår,9,1)-WEEKDAY(DATE(Kalenderår,9,1),(StartdagVecka="MÅNDAG")+1)+22</f>
        <v>45551</v>
      </c>
      <c r="C9" s="62">
        <v>45552</v>
      </c>
      <c r="D9" s="62">
        <v>45553</v>
      </c>
      <c r="E9" s="62">
        <v>45554</v>
      </c>
      <c r="F9" s="62">
        <v>45555</v>
      </c>
      <c r="G9" s="62">
        <v>45556</v>
      </c>
      <c r="H9" s="62">
        <v>45557</v>
      </c>
    </row>
    <row r="10" spans="2:8" ht="57.95" customHeight="1">
      <c r="B10" s="62"/>
      <c r="C10" s="62"/>
      <c r="D10" s="62"/>
      <c r="E10" s="62"/>
      <c r="F10" s="62"/>
      <c r="G10" s="62"/>
      <c r="H10" s="62"/>
    </row>
    <row r="11" spans="2:8" ht="19.5" customHeight="1">
      <c r="B11" s="60">
        <f t="array" ref="B11:H11">DagarOchVeckor+DATE(Kalenderår,9,1)-WEEKDAY(DATE(Kalenderår,9,1),(StartdagVecka="MÅNDAG")+1)+29</f>
        <v>45558</v>
      </c>
      <c r="C11" s="60">
        <v>45559</v>
      </c>
      <c r="D11" s="60">
        <v>45560</v>
      </c>
      <c r="E11" s="60">
        <v>45561</v>
      </c>
      <c r="F11" s="60">
        <v>45562</v>
      </c>
      <c r="G11" s="60">
        <v>45563</v>
      </c>
      <c r="H11" s="60">
        <v>45564</v>
      </c>
    </row>
    <row r="12" spans="2:8" ht="57.95" customHeight="1">
      <c r="B12" s="60"/>
      <c r="C12" s="60"/>
      <c r="D12" s="60"/>
      <c r="E12" s="60"/>
      <c r="F12" s="60"/>
      <c r="G12" s="60"/>
      <c r="H12" s="60"/>
    </row>
    <row r="13" spans="2:8" ht="19.5" customHeight="1">
      <c r="B13" s="62">
        <f t="array" ref="B13:C13">DagarOchVeckor+DATE(Kalenderår,9,1)-WEEKDAY(DATE(Kalenderår,9,1),(StartdagVecka="MÅNDAG")+1)+36</f>
        <v>45565</v>
      </c>
      <c r="C13" s="62">
        <v>45566</v>
      </c>
      <c r="D13" s="59" t="s">
        <v>0</v>
      </c>
      <c r="E13" s="70"/>
      <c r="F13" s="70"/>
      <c r="G13" s="70"/>
      <c r="H13" s="71"/>
    </row>
    <row r="14" spans="2:8" ht="57.95" customHeight="1">
      <c r="B14" s="62"/>
      <c r="C14" s="62"/>
      <c r="D14" s="7"/>
      <c r="E14" s="72"/>
      <c r="F14" s="72"/>
      <c r="G14" s="72"/>
      <c r="H14" s="73"/>
    </row>
  </sheetData>
  <mergeCells count="1">
    <mergeCell ref="E13:H14"/>
  </mergeCells>
  <conditionalFormatting sqref="B13:D13">
    <cfRule type="expression" dxfId="11" priority="1">
      <formula>AND(DAY(B13)&gt;=1,DAY(B13)&lt;=15)</formula>
    </cfRule>
  </conditionalFormatting>
  <conditionalFormatting sqref="B3:G3">
    <cfRule type="expression" dxfId="10" priority="3">
      <formula>DAY(B3)&gt;8</formula>
    </cfRule>
  </conditionalFormatting>
  <conditionalFormatting sqref="B11:H11">
    <cfRule type="expression" dxfId="9" priority="4">
      <formula>AND(DAY(B11)&gt;=1,DAY(B11)&lt;=15)</formula>
    </cfRule>
  </conditionalFormatting>
  <dataValidations count="9">
    <dataValidation allowBlank="1" showInputMessage="1" showErrorMessage="1" prompt="Automatiskt inställd veckodag" sqref="C2:H2" xr:uid="{00000000-0002-0000-08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8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8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800-000003000000}"/>
    <dataValidation allowBlank="1" showInputMessage="1" showErrorMessage="1" prompt="Månadskalender September" sqref="A1" xr:uid="{00000000-0002-0000-0800-000005000000}"/>
    <dataValidation allowBlank="1" showInputMessage="1" showErrorMessage="1" prompt="Ange anteckningar i cellen till höger" sqref="D13:D14" xr:uid="{00000000-0002-0000-0800-000006000000}"/>
    <dataValidation allowBlank="1" showInputMessage="1" showErrorMessage="1" prompt="Ange anteckningar i den här cellen" sqref="E13:H14" xr:uid="{00000000-0002-0000-0800-000007000000}"/>
    <dataValidation allowBlank="1" showInputMessage="1" showErrorMessage="1" prompt="Den här raden och raderna 6, 8, 10, 12 och 14 är celler för att ange dagliga anteckningar för kalenderdagen i cellen ovan" sqref="B4" xr:uid="{00000000-0002-0000-0800-000008000000}"/>
    <dataValidation allowBlank="1" showInputMessage="1" showErrorMessage="1" prompt="Året i den här cellen uppdateras automatiskt. Markera ytterligare ett år i cell K3 i kalkylbladet i januari om du vill ändra året" sqref="C1" xr:uid="{4435369A-E4BA-4CCE-AFA8-841FBD5E4294}"/>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H14"/>
  <sheetViews>
    <sheetView showGridLines="0"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8" t="str">
        <f>"Oktober "&amp;Kalenderår</f>
        <v>Oktober 2024</v>
      </c>
      <c r="C1" s="50"/>
      <c r="D1" s="50"/>
      <c r="E1" s="51"/>
      <c r="F1" s="51"/>
      <c r="G1" s="51"/>
      <c r="H1" s="52"/>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DagarOchVeckor+DATE(Kalenderår,10,1)-WEEKDAY(DATE(Kalenderår,10,1),(StartdagVecka="MÅNDAG")+1)+1</f>
        <v>45565</v>
      </c>
      <c r="C3" s="60">
        <v>45566</v>
      </c>
      <c r="D3" s="60">
        <v>45567</v>
      </c>
      <c r="E3" s="60">
        <v>45568</v>
      </c>
      <c r="F3" s="60">
        <v>45569</v>
      </c>
      <c r="G3" s="60">
        <v>45570</v>
      </c>
      <c r="H3" s="60">
        <v>45571</v>
      </c>
    </row>
    <row r="4" spans="2:8" ht="57.95" customHeight="1">
      <c r="B4" s="60"/>
      <c r="C4" s="60"/>
      <c r="D4" s="60"/>
      <c r="E4" s="60"/>
      <c r="F4" s="60"/>
      <c r="G4" s="60"/>
      <c r="H4" s="60"/>
    </row>
    <row r="5" spans="2:8" ht="19.5" customHeight="1">
      <c r="B5" s="62">
        <f t="array" ref="B5:H5">DagarOchVeckor+DATE(Kalenderår,10,1)-WEEKDAY(DATE(Kalenderår,10,1),(StartdagVecka="MÅNDAG")+1)+8</f>
        <v>45572</v>
      </c>
      <c r="C5" s="62">
        <v>45573</v>
      </c>
      <c r="D5" s="62">
        <v>45574</v>
      </c>
      <c r="E5" s="62">
        <v>45575</v>
      </c>
      <c r="F5" s="62">
        <v>45576</v>
      </c>
      <c r="G5" s="62">
        <v>45577</v>
      </c>
      <c r="H5" s="62">
        <v>45578</v>
      </c>
    </row>
    <row r="6" spans="2:8" ht="57.95" customHeight="1">
      <c r="B6" s="62"/>
      <c r="C6" s="62"/>
      <c r="D6" s="62"/>
      <c r="E6" s="62"/>
      <c r="F6" s="62"/>
      <c r="G6" s="62"/>
      <c r="H6" s="62"/>
    </row>
    <row r="7" spans="2:8" ht="19.5" customHeight="1">
      <c r="B7" s="60">
        <f t="array" ref="B7:H7">DagarOchVeckor+DATE(Kalenderår,10,1)-WEEKDAY(DATE(Kalenderår,10,1),(StartdagVecka="MÅNDAG")+1)+15</f>
        <v>45579</v>
      </c>
      <c r="C7" s="60">
        <v>45580</v>
      </c>
      <c r="D7" s="60">
        <v>45581</v>
      </c>
      <c r="E7" s="60">
        <v>45582</v>
      </c>
      <c r="F7" s="60">
        <v>45583</v>
      </c>
      <c r="G7" s="60">
        <v>45584</v>
      </c>
      <c r="H7" s="60">
        <v>45585</v>
      </c>
    </row>
    <row r="8" spans="2:8" ht="57.95" customHeight="1">
      <c r="B8" s="60"/>
      <c r="C8" s="60"/>
      <c r="D8" s="60"/>
      <c r="E8" s="60"/>
      <c r="F8" s="60"/>
      <c r="G8" s="60"/>
      <c r="H8" s="60"/>
    </row>
    <row r="9" spans="2:8" ht="19.5" customHeight="1">
      <c r="B9" s="62">
        <f t="array" ref="B9:H9">DagarOchVeckor+DATE(Kalenderår,10,1)-WEEKDAY(DATE(Kalenderår,10,1),(StartdagVecka="MÅNDAG")+1)+22</f>
        <v>45586</v>
      </c>
      <c r="C9" s="62">
        <v>45587</v>
      </c>
      <c r="D9" s="62">
        <v>45588</v>
      </c>
      <c r="E9" s="62">
        <v>45589</v>
      </c>
      <c r="F9" s="62">
        <v>45590</v>
      </c>
      <c r="G9" s="62">
        <v>45591</v>
      </c>
      <c r="H9" s="62">
        <v>45592</v>
      </c>
    </row>
    <row r="10" spans="2:8" ht="57.95" customHeight="1">
      <c r="B10" s="62"/>
      <c r="C10" s="62"/>
      <c r="D10" s="62"/>
      <c r="E10" s="62"/>
      <c r="F10" s="62"/>
      <c r="G10" s="62"/>
      <c r="H10" s="62"/>
    </row>
    <row r="11" spans="2:8" ht="19.5" customHeight="1">
      <c r="B11" s="60">
        <f t="array" ref="B11:H11">DagarOchVeckor+DATE(Kalenderår,10,1)-WEEKDAY(DATE(Kalenderår,10,1),(StartdagVecka="MÅNDAG")+1)+29</f>
        <v>45593</v>
      </c>
      <c r="C11" s="60">
        <v>45594</v>
      </c>
      <c r="D11" s="60">
        <v>45595</v>
      </c>
      <c r="E11" s="60">
        <v>45596</v>
      </c>
      <c r="F11" s="60">
        <v>45597</v>
      </c>
      <c r="G11" s="60">
        <v>45598</v>
      </c>
      <c r="H11" s="60">
        <v>45599</v>
      </c>
    </row>
    <row r="12" spans="2:8" ht="57.95" customHeight="1">
      <c r="B12" s="60"/>
      <c r="C12" s="60"/>
      <c r="D12" s="60"/>
      <c r="E12" s="60"/>
      <c r="F12" s="60"/>
      <c r="G12" s="60"/>
      <c r="H12" s="60"/>
    </row>
    <row r="13" spans="2:8" ht="19.5" customHeight="1">
      <c r="B13" s="62">
        <f t="array" ref="B13:C13">DagarOchVeckor+DATE(Kalenderår,10,1)-WEEKDAY(DATE(Kalenderår,10,1),(StartdagVecka="MÅNDAG")+1)+36</f>
        <v>45600</v>
      </c>
      <c r="C13" s="62">
        <v>45601</v>
      </c>
      <c r="D13" s="59" t="s">
        <v>0</v>
      </c>
      <c r="E13" s="70"/>
      <c r="F13" s="70"/>
      <c r="G13" s="70"/>
      <c r="H13" s="71"/>
    </row>
    <row r="14" spans="2:8" ht="57.95" customHeight="1">
      <c r="B14" s="62"/>
      <c r="C14" s="62"/>
      <c r="D14" s="7"/>
      <c r="E14" s="72"/>
      <c r="F14" s="72"/>
      <c r="G14" s="72"/>
      <c r="H14" s="73"/>
    </row>
  </sheetData>
  <mergeCells count="1">
    <mergeCell ref="E13:H14"/>
  </mergeCells>
  <conditionalFormatting sqref="B13:D13">
    <cfRule type="expression" dxfId="8" priority="1">
      <formula>AND(DAY(B13)&gt;=1,DAY(B13)&lt;=15)</formula>
    </cfRule>
  </conditionalFormatting>
  <conditionalFormatting sqref="B3:G3">
    <cfRule type="expression" dxfId="7" priority="3">
      <formula>DAY(B3)&gt;8</formula>
    </cfRule>
  </conditionalFormatting>
  <conditionalFormatting sqref="B11:H11">
    <cfRule type="expression" dxfId="6" priority="4">
      <formula>AND(DAY(B11)&gt;=1,DAY(B11)&lt;=15)</formula>
    </cfRule>
  </conditionalFormatting>
  <dataValidations count="9">
    <dataValidation allowBlank="1" showInputMessage="1" showErrorMessage="1" prompt="Automatiskt inställd veckodag" sqref="C2:H2" xr:uid="{00000000-0002-0000-09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9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9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900-000003000000}"/>
    <dataValidation allowBlank="1" showInputMessage="1" showErrorMessage="1" prompt="Månadskalender Oktober" sqref="A1" xr:uid="{00000000-0002-0000-0900-000005000000}"/>
    <dataValidation allowBlank="1" showInputMessage="1" showErrorMessage="1" prompt="Ange anteckningar i cellen till höger" sqref="D13:D14" xr:uid="{00000000-0002-0000-0900-000006000000}"/>
    <dataValidation allowBlank="1" showInputMessage="1" showErrorMessage="1" prompt="Ange anteckningar i den här cellen" sqref="E13:H14" xr:uid="{00000000-0002-0000-0900-000007000000}"/>
    <dataValidation allowBlank="1" showInputMessage="1" showErrorMessage="1" prompt="Den här raden och raderna 6, 8, 10, 12 och 14 är celler för att ange dagliga anteckningar för kalenderdagen i cellen ovan" sqref="B4" xr:uid="{00000000-0002-0000-0900-000008000000}"/>
    <dataValidation allowBlank="1" showInputMessage="1" showErrorMessage="1" prompt="Året i den här cellen uppdateras automatiskt. Markera ytterligare ett år i cell K3 i kalkylbladet i januari om du vill ändra året" sqref="C1" xr:uid="{873421E6-8E6D-4E29-8E27-EC2434AD0373}"/>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H14"/>
  <sheetViews>
    <sheetView showGridLines="0"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3" t="str">
        <f>"November "&amp;Kalenderår</f>
        <v>November 2024</v>
      </c>
      <c r="C1" s="47"/>
      <c r="D1" s="47"/>
      <c r="E1" s="48"/>
      <c r="F1" s="48"/>
      <c r="G1" s="48"/>
      <c r="H1" s="49"/>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DagarOchVeckor+DATE(Kalenderår,11,1)-WEEKDAY(DATE(Kalenderår,11,1),(StartdagVecka="MÅNDAG")+1)+1</f>
        <v>45593</v>
      </c>
      <c r="C3" s="60">
        <v>45594</v>
      </c>
      <c r="D3" s="60">
        <v>45595</v>
      </c>
      <c r="E3" s="60">
        <v>45596</v>
      </c>
      <c r="F3" s="60">
        <v>45597</v>
      </c>
      <c r="G3" s="60">
        <v>45598</v>
      </c>
      <c r="H3" s="60">
        <v>45599</v>
      </c>
    </row>
    <row r="4" spans="2:8" ht="57.95" customHeight="1">
      <c r="B4" s="60"/>
      <c r="C4" s="60"/>
      <c r="D4" s="60"/>
      <c r="E4" s="60"/>
      <c r="F4" s="60"/>
      <c r="G4" s="60"/>
      <c r="H4" s="60"/>
    </row>
    <row r="5" spans="2:8" ht="19.5" customHeight="1">
      <c r="B5" s="62">
        <f t="array" ref="B5:H5">DagarOchVeckor+DATE(Kalenderår,11,1)-WEEKDAY(DATE(Kalenderår,11,1),(StartdagVecka="MÅNDAG")+1)+8</f>
        <v>45600</v>
      </c>
      <c r="C5" s="62">
        <v>45601</v>
      </c>
      <c r="D5" s="62">
        <v>45602</v>
      </c>
      <c r="E5" s="62">
        <v>45603</v>
      </c>
      <c r="F5" s="62">
        <v>45604</v>
      </c>
      <c r="G5" s="62">
        <v>45605</v>
      </c>
      <c r="H5" s="62">
        <v>45606</v>
      </c>
    </row>
    <row r="6" spans="2:8" ht="57.95" customHeight="1">
      <c r="B6" s="62"/>
      <c r="C6" s="62"/>
      <c r="D6" s="62"/>
      <c r="E6" s="62"/>
      <c r="F6" s="62"/>
      <c r="G6" s="62"/>
      <c r="H6" s="62"/>
    </row>
    <row r="7" spans="2:8" ht="19.5" customHeight="1">
      <c r="B7" s="60">
        <f t="array" ref="B7:H7">DagarOchVeckor+DATE(Kalenderår,11,1)-WEEKDAY(DATE(Kalenderår,11,1),(StartdagVecka="MÅNDAG")+1)+15</f>
        <v>45607</v>
      </c>
      <c r="C7" s="60">
        <v>45608</v>
      </c>
      <c r="D7" s="60">
        <v>45609</v>
      </c>
      <c r="E7" s="60">
        <v>45610</v>
      </c>
      <c r="F7" s="60">
        <v>45611</v>
      </c>
      <c r="G7" s="60">
        <v>45612</v>
      </c>
      <c r="H7" s="60">
        <v>45613</v>
      </c>
    </row>
    <row r="8" spans="2:8" ht="57.95" customHeight="1">
      <c r="B8" s="60"/>
      <c r="C8" s="60"/>
      <c r="D8" s="60"/>
      <c r="E8" s="60"/>
      <c r="F8" s="60"/>
      <c r="G8" s="60"/>
      <c r="H8" s="60"/>
    </row>
    <row r="9" spans="2:8" ht="19.5" customHeight="1">
      <c r="B9" s="62">
        <f t="array" ref="B9:H9">DagarOchVeckor+DATE(Kalenderår,11,1)-WEEKDAY(DATE(Kalenderår,11,1),(StartdagVecka="MÅNDAG")+1)+22</f>
        <v>45614</v>
      </c>
      <c r="C9" s="62">
        <v>45615</v>
      </c>
      <c r="D9" s="62">
        <v>45616</v>
      </c>
      <c r="E9" s="62">
        <v>45617</v>
      </c>
      <c r="F9" s="62">
        <v>45618</v>
      </c>
      <c r="G9" s="62">
        <v>45619</v>
      </c>
      <c r="H9" s="62">
        <v>45620</v>
      </c>
    </row>
    <row r="10" spans="2:8" ht="57.95" customHeight="1">
      <c r="B10" s="62"/>
      <c r="C10" s="62"/>
      <c r="D10" s="62"/>
      <c r="E10" s="62"/>
      <c r="F10" s="62"/>
      <c r="G10" s="62"/>
      <c r="H10" s="62"/>
    </row>
    <row r="11" spans="2:8" ht="19.5" customHeight="1">
      <c r="B11" s="60">
        <f t="array" ref="B11:H11">DagarOchVeckor+DATE(Kalenderår,11,1)-WEEKDAY(DATE(Kalenderår,11,1),(StartdagVecka="MÅNDAG")+1)+29</f>
        <v>45621</v>
      </c>
      <c r="C11" s="60">
        <v>45622</v>
      </c>
      <c r="D11" s="60">
        <v>45623</v>
      </c>
      <c r="E11" s="60">
        <v>45624</v>
      </c>
      <c r="F11" s="60">
        <v>45625</v>
      </c>
      <c r="G11" s="60">
        <v>45626</v>
      </c>
      <c r="H11" s="60">
        <v>45627</v>
      </c>
    </row>
    <row r="12" spans="2:8" ht="57.95" customHeight="1">
      <c r="B12" s="60"/>
      <c r="C12" s="60"/>
      <c r="D12" s="60"/>
      <c r="E12" s="60"/>
      <c r="F12" s="60"/>
      <c r="G12" s="60"/>
      <c r="H12" s="60"/>
    </row>
    <row r="13" spans="2:8" ht="19.5" customHeight="1">
      <c r="B13" s="62">
        <f t="array" ref="B13:C13">DagarOchVeckor+DATE(Kalenderår,11,1)-WEEKDAY(DATE(Kalenderår,11,1),(StartdagVecka="MÅNDAG")+1)+36</f>
        <v>45628</v>
      </c>
      <c r="C13" s="62">
        <v>45629</v>
      </c>
      <c r="D13" s="59" t="s">
        <v>0</v>
      </c>
      <c r="E13" s="70"/>
      <c r="F13" s="70"/>
      <c r="G13" s="70"/>
      <c r="H13" s="71"/>
    </row>
    <row r="14" spans="2:8" ht="57.95" customHeight="1">
      <c r="B14" s="62"/>
      <c r="C14" s="62"/>
      <c r="D14" s="7"/>
      <c r="E14" s="72"/>
      <c r="F14" s="72"/>
      <c r="G14" s="72"/>
      <c r="H14" s="73"/>
    </row>
  </sheetData>
  <mergeCells count="1">
    <mergeCell ref="E13:H14"/>
  </mergeCells>
  <conditionalFormatting sqref="B13:D13">
    <cfRule type="expression" dxfId="5" priority="1">
      <formula>AND(DAY(B13)&gt;=1,DAY(B13)&lt;=15)</formula>
    </cfRule>
  </conditionalFormatting>
  <conditionalFormatting sqref="B3:G3">
    <cfRule type="expression" dxfId="4" priority="4">
      <formula>DAY(B3)&gt;8</formula>
    </cfRule>
  </conditionalFormatting>
  <conditionalFormatting sqref="B11:H11">
    <cfRule type="expression" dxfId="3" priority="5">
      <formula>AND(DAY(B11)&gt;=1,DAY(B11)&lt;=15)</formula>
    </cfRule>
  </conditionalFormatting>
  <dataValidations count="9">
    <dataValidation allowBlank="1" showInputMessage="1" showErrorMessage="1" prompt="Automatiskt inställd veckodag" sqref="C2:H2" xr:uid="{00000000-0002-0000-0A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A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A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A00-000003000000}"/>
    <dataValidation allowBlank="1" showInputMessage="1" showErrorMessage="1" prompt="Månadskalender November" sqref="A1" xr:uid="{00000000-0002-0000-0A00-000005000000}"/>
    <dataValidation allowBlank="1" showInputMessage="1" showErrorMessage="1" prompt="Ange anteckningar i cellen till höger" sqref="D13:D14" xr:uid="{00000000-0002-0000-0A00-000006000000}"/>
    <dataValidation allowBlank="1" showInputMessage="1" showErrorMessage="1" prompt="Ange anteckningar i den här cellen" sqref="E13:H14" xr:uid="{00000000-0002-0000-0A00-000007000000}"/>
    <dataValidation allowBlank="1" showInputMessage="1" showErrorMessage="1" prompt="Den här raden och raderna 6, 8, 10, 12 och 14 är celler för att ange dagliga anteckningar för kalenderdagen i cellen ovan" sqref="B4" xr:uid="{00000000-0002-0000-0A00-000008000000}"/>
    <dataValidation allowBlank="1" showInputMessage="1" showErrorMessage="1" prompt="Året i den här cellen uppdateras automatiskt. Markera ytterligare ett år i cell K3 i kalkylbladet i januari om du vill ändra året" sqref="C1" xr:uid="{3A4E290F-6134-4539-A45D-9C6B0C71CC5F}"/>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topLeftCell="A3" zoomScale="90" zoomScaleNormal="90" workbookViewId="0"/>
  </sheetViews>
  <sheetFormatPr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4" t="str">
        <f>"December "&amp;Kalenderår</f>
        <v>December 2024</v>
      </c>
      <c r="C1" s="55"/>
      <c r="D1" s="55"/>
      <c r="E1" s="56"/>
      <c r="F1" s="56"/>
      <c r="G1" s="56"/>
      <c r="H1" s="57"/>
    </row>
    <row r="2" spans="2:8" ht="21.75" customHeight="1">
      <c r="B2" s="5" t="str">
        <f>IF(StartdagVecka="SÖNDAG", "SÖNDAG","MÅNDAG")</f>
        <v>MÅNDAG</v>
      </c>
      <c r="C2" s="5" t="str">
        <f t="shared" ref="C2:H2" si="0">UPPER(TEXT(C3,"dddd"))</f>
        <v>TISDAG</v>
      </c>
      <c r="D2" s="5" t="str">
        <f t="shared" si="0"/>
        <v>ONSDAG</v>
      </c>
      <c r="E2" s="5" t="str">
        <f t="shared" si="0"/>
        <v>TORSDAG</v>
      </c>
      <c r="F2" s="5" t="str">
        <f t="shared" si="0"/>
        <v>FREDAG</v>
      </c>
      <c r="G2" s="5" t="str">
        <f t="shared" si="0"/>
        <v>LÖRDAG</v>
      </c>
      <c r="H2" s="5" t="str">
        <f t="shared" si="0"/>
        <v>SÖNDAG</v>
      </c>
    </row>
    <row r="3" spans="2:8" ht="19.5" customHeight="1">
      <c r="B3" s="60">
        <f t="array" ref="B3:H3">DagarOchVeckor+DATE(Kalenderår,12,1)-WEEKDAY(DATE(Kalenderår,12,1),(StartdagVecka="MÅNDAG")+1)+1</f>
        <v>45621</v>
      </c>
      <c r="C3" s="60">
        <v>45622</v>
      </c>
      <c r="D3" s="60">
        <v>45623</v>
      </c>
      <c r="E3" s="60">
        <v>45624</v>
      </c>
      <c r="F3" s="60">
        <v>45625</v>
      </c>
      <c r="G3" s="60">
        <v>45626</v>
      </c>
      <c r="H3" s="60">
        <v>45627</v>
      </c>
    </row>
    <row r="4" spans="2:8" ht="57.95" customHeight="1">
      <c r="B4" s="60"/>
      <c r="C4" s="60"/>
      <c r="D4" s="60"/>
      <c r="E4" s="60"/>
      <c r="F4" s="60"/>
      <c r="G4" s="60"/>
      <c r="H4" s="60"/>
    </row>
    <row r="5" spans="2:8" ht="19.5" customHeight="1">
      <c r="B5" s="62">
        <f t="array" ref="B5:H5">DagarOchVeckor+DATE(Kalenderår,12,1)-WEEKDAY(DATE(Kalenderår,12,1),(StartdagVecka="MÅNDAG")+1)+8</f>
        <v>45628</v>
      </c>
      <c r="C5" s="62">
        <v>45629</v>
      </c>
      <c r="D5" s="62">
        <v>45630</v>
      </c>
      <c r="E5" s="62">
        <v>45631</v>
      </c>
      <c r="F5" s="62">
        <v>45632</v>
      </c>
      <c r="G5" s="62">
        <v>45633</v>
      </c>
      <c r="H5" s="62">
        <v>45634</v>
      </c>
    </row>
    <row r="6" spans="2:8" ht="57.95" customHeight="1">
      <c r="B6" s="62"/>
      <c r="C6" s="62"/>
      <c r="D6" s="62"/>
      <c r="E6" s="62"/>
      <c r="F6" s="62"/>
      <c r="G6" s="62"/>
      <c r="H6" s="62"/>
    </row>
    <row r="7" spans="2:8" ht="19.5" customHeight="1">
      <c r="B7" s="60">
        <f t="array" ref="B7:H7">DagarOchVeckor+DATE(Kalenderår,12,1)-WEEKDAY(DATE(Kalenderår,12,1),(StartdagVecka="MÅNDAG")+1)+15</f>
        <v>45635</v>
      </c>
      <c r="C7" s="60">
        <v>45636</v>
      </c>
      <c r="D7" s="60">
        <v>45637</v>
      </c>
      <c r="E7" s="60">
        <v>45638</v>
      </c>
      <c r="F7" s="60">
        <v>45639</v>
      </c>
      <c r="G7" s="60">
        <v>45640</v>
      </c>
      <c r="H7" s="60">
        <v>45641</v>
      </c>
    </row>
    <row r="8" spans="2:8" ht="57.95" customHeight="1">
      <c r="B8" s="60"/>
      <c r="C8" s="60"/>
      <c r="D8" s="60"/>
      <c r="E8" s="60"/>
      <c r="F8" s="60"/>
      <c r="G8" s="60"/>
      <c r="H8" s="60"/>
    </row>
    <row r="9" spans="2:8" ht="19.5" customHeight="1">
      <c r="B9" s="62">
        <f t="array" ref="B9:H9">DagarOchVeckor+DATE(Kalenderår,12,1)-WEEKDAY(DATE(Kalenderår,12,1),(StartdagVecka="MÅNDAG")+1)+22</f>
        <v>45642</v>
      </c>
      <c r="C9" s="62">
        <v>45643</v>
      </c>
      <c r="D9" s="62">
        <v>45644</v>
      </c>
      <c r="E9" s="62">
        <v>45645</v>
      </c>
      <c r="F9" s="62">
        <v>45646</v>
      </c>
      <c r="G9" s="62">
        <v>45647</v>
      </c>
      <c r="H9" s="62">
        <v>45648</v>
      </c>
    </row>
    <row r="10" spans="2:8" ht="57.95" customHeight="1">
      <c r="B10" s="62"/>
      <c r="C10" s="62"/>
      <c r="D10" s="62"/>
      <c r="E10" s="62"/>
      <c r="F10" s="62"/>
      <c r="G10" s="62"/>
      <c r="H10" s="62"/>
    </row>
    <row r="11" spans="2:8" ht="19.5" customHeight="1">
      <c r="B11" s="60">
        <f t="array" ref="B11:H11">DagarOchVeckor+DATE(Kalenderår,12,1)-WEEKDAY(DATE(Kalenderår,12,1),(StartdagVecka="MÅNDAG")+1)+29</f>
        <v>45649</v>
      </c>
      <c r="C11" s="60">
        <v>45650</v>
      </c>
      <c r="D11" s="60">
        <v>45651</v>
      </c>
      <c r="E11" s="60">
        <v>45652</v>
      </c>
      <c r="F11" s="60">
        <v>45653</v>
      </c>
      <c r="G11" s="60">
        <v>45654</v>
      </c>
      <c r="H11" s="60">
        <v>45655</v>
      </c>
    </row>
    <row r="12" spans="2:8" ht="57.95" customHeight="1">
      <c r="B12" s="60"/>
      <c r="C12" s="60"/>
      <c r="D12" s="60"/>
      <c r="E12" s="60"/>
      <c r="F12" s="60"/>
      <c r="G12" s="60"/>
      <c r="H12" s="60"/>
    </row>
    <row r="13" spans="2:8" ht="19.5" customHeight="1">
      <c r="B13" s="62">
        <f t="array" ref="B13:C13">DagarOchVeckor+DATE(Kalenderår,12,1)-WEEKDAY(DATE(Kalenderår,12,1),(StartdagVecka="MÅNDAG")+1)+36</f>
        <v>45656</v>
      </c>
      <c r="C13" s="62">
        <v>45657</v>
      </c>
      <c r="D13" s="59" t="s">
        <v>0</v>
      </c>
      <c r="E13" s="70"/>
      <c r="F13" s="70"/>
      <c r="G13" s="70"/>
      <c r="H13" s="71"/>
    </row>
    <row r="14" spans="2:8" ht="57.95" customHeight="1">
      <c r="B14" s="62"/>
      <c r="C14" s="62"/>
      <c r="D14" s="7"/>
      <c r="E14" s="72"/>
      <c r="F14" s="72"/>
      <c r="G14" s="72"/>
      <c r="H14" s="73"/>
    </row>
  </sheetData>
  <mergeCells count="1">
    <mergeCell ref="E13:H14"/>
  </mergeCells>
  <conditionalFormatting sqref="B13:D13">
    <cfRule type="expression" dxfId="2" priority="1">
      <formula>AND(DAY(B13)&gt;=1,DAY(B13)&lt;=15)</formula>
    </cfRule>
  </conditionalFormatting>
  <conditionalFormatting sqref="B3:G3">
    <cfRule type="expression" dxfId="1" priority="3">
      <formula>DAY(B3)&gt;8</formula>
    </cfRule>
  </conditionalFormatting>
  <conditionalFormatting sqref="B11:H11">
    <cfRule type="expression" dxfId="0" priority="4">
      <formula>AND(DAY(B11)&gt;=1,DAY(B11)&lt;=15)</formula>
    </cfRule>
  </conditionalFormatting>
  <dataValidations count="9">
    <dataValidation allowBlank="1" showInputMessage="1" showErrorMessage="1" prompt="Automatiskt inställd veckodag" sqref="C2:H2" xr:uid="{00000000-0002-0000-0B00-000000000000}"/>
    <dataValidation allowBlank="1" showErrorMessage="1" prompt="Året i den här cellen uppdateras automatiskt baserat på året som anges i kalkylbladet för januari. Kalendern nedan har datum för föregående och efterföljande månad markerade med ett ljusare teckensnitt" sqref="B1" xr:uid="{00000000-0002-0000-0B00-000001000000}"/>
    <dataValidation allowBlank="1" showInputMessage="1" showErrorMessage="1" prompt="Den här raden och raderna 5, 7, 9, 11 och 13 innehåller kalenderdagarna för veckan. Om cellen inte innehåller siffran 1 är det en dag från föregående månad. Du kan skriva anteckningar i cell E13" sqref="B3" xr:uid="{00000000-0002-0000-0B00-000002000000}"/>
    <dataValidation allowBlank="1" showInputMessage="1" showErrorMessage="1" prompt="Den här raden innehåller namnen på veckodagar för kalendern. Den här cellen innehåller den första dagen i veckan. Du ändrar den första dagen för veckan genom att ange en annan dag i cell K4 på kalkylbladet för januari" sqref="B2" xr:uid="{00000000-0002-0000-0B00-000003000000}"/>
    <dataValidation allowBlank="1" showInputMessage="1" showErrorMessage="1" prompt="Månadskalender December" sqref="A1" xr:uid="{00000000-0002-0000-0B00-000005000000}"/>
    <dataValidation allowBlank="1" showInputMessage="1" showErrorMessage="1" prompt="Ange anteckningar i cellen till höger" sqref="D13:D14" xr:uid="{00000000-0002-0000-0B00-000006000000}"/>
    <dataValidation allowBlank="1" showInputMessage="1" showErrorMessage="1" prompt="Ange anteckningar i den här cellen" sqref="E13:H14" xr:uid="{00000000-0002-0000-0B00-000007000000}"/>
    <dataValidation allowBlank="1" showInputMessage="1" showErrorMessage="1" prompt="Den här raden och raderna 6, 8, 10, 12 och 14 är celler för att ange dagliga anteckningar för kalenderdagen i cellen ovan" sqref="B4" xr:uid="{00000000-0002-0000-0B00-000008000000}"/>
    <dataValidation allowBlank="1" showInputMessage="1" showErrorMessage="1" prompt="Året i den här cellen uppdateras automatiskt. Markera ytterligare ett år i cell K3 i kalkylbladet i januari om du vill ändra året" sqref="C1" xr:uid="{0ED9C6F5-D117-4D38-BF48-93FAA0D1B91E}"/>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A8BCD-244E-41CF-AC5A-813C9AEC7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0E721-6104-41D1-93BF-62E14EE01C6F}">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DA10363-92EC-4580-AE8C-D8F6C7EC38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TM11907363</Template>
  <Application>Microsoft Excel</Application>
  <DocSecurity>0</DocSecurity>
  <ScaleCrop>false</ScaleCrop>
  <HeadingPairs>
    <vt:vector size="4" baseType="variant">
      <vt:variant>
        <vt:lpstr>Kalkylblad</vt:lpstr>
      </vt:variant>
      <vt:variant>
        <vt:i4>14</vt:i4>
      </vt:variant>
      <vt:variant>
        <vt:lpstr>Namngivna områden</vt:lpstr>
      </vt:variant>
      <vt:variant>
        <vt:i4>27</vt:i4>
      </vt:variant>
    </vt:vector>
  </HeadingPairs>
  <TitlesOfParts>
    <vt:vector size="41" baseType="lpstr">
      <vt:lpstr>2023Årsöversikt</vt:lpstr>
      <vt:lpstr>2024Årsöversikt</vt:lpstr>
      <vt:lpstr>Januari</vt:lpstr>
      <vt:lpstr>Februari</vt:lpstr>
      <vt:lpstr>Mars</vt:lpstr>
      <vt:lpstr>April</vt:lpstr>
      <vt:lpstr>Maj</vt:lpstr>
      <vt:lpstr>Juni</vt:lpstr>
      <vt:lpstr>Juli</vt:lpstr>
      <vt:lpstr>Augusti</vt:lpstr>
      <vt:lpstr>September</vt:lpstr>
      <vt:lpstr>Oktober</vt:lpstr>
      <vt:lpstr>November</vt:lpstr>
      <vt:lpstr>December</vt:lpstr>
      <vt:lpstr>Kalenderår</vt:lpstr>
      <vt:lpstr>KolumnRubrikRegion1..H12.1</vt:lpstr>
      <vt:lpstr>KolumnRubrikRegion1..H12.10</vt:lpstr>
      <vt:lpstr>KolumnRubrikRegion1..H12.11</vt:lpstr>
      <vt:lpstr>KolumnRubrikRegion1..H12.12</vt:lpstr>
      <vt:lpstr>KolumnRubrikRegion1..H12.2</vt:lpstr>
      <vt:lpstr>KolumnRubrikRegion1..H12.3</vt:lpstr>
      <vt:lpstr>KolumnRubrikRegion1..H12.4</vt:lpstr>
      <vt:lpstr>KolumnRubrikRegion1..H12.5</vt:lpstr>
      <vt:lpstr>KolumnRubrikRegion1..H12.6</vt:lpstr>
      <vt:lpstr>KolumnRubrikRegion1..H12.7</vt:lpstr>
      <vt:lpstr>KolumnRubrikRegion1..H12.8</vt:lpstr>
      <vt:lpstr>KolumnRubrikRegion1..H12.9</vt:lpstr>
      <vt:lpstr>KolumnRubrikRegion2..C14.1</vt:lpstr>
      <vt:lpstr>KolumnRubrikRegion2..C14.10</vt:lpstr>
      <vt:lpstr>KolumnRubrikRegion2..C14.11</vt:lpstr>
      <vt:lpstr>KolumnRubrikRegion2..C14.12</vt:lpstr>
      <vt:lpstr>KolumnRubrikRegion2..C14.2</vt:lpstr>
      <vt:lpstr>KolumnRubrikRegion2..C14.3</vt:lpstr>
      <vt:lpstr>KolumnRubrikRegion2..C14.4</vt:lpstr>
      <vt:lpstr>KolumnRubrikRegion2..C14.5</vt:lpstr>
      <vt:lpstr>KolumnRubrikRegion2..C14.6</vt:lpstr>
      <vt:lpstr>KolumnRubrikRegion2..C14.7</vt:lpstr>
      <vt:lpstr>KolumnRubrikRegion2..C14.8</vt:lpstr>
      <vt:lpstr>KolumnRubrikRegion2..C14.9</vt:lpstr>
      <vt:lpstr>StartdagVecka</vt:lpstr>
      <vt:lpstr>Januari!Utskriftsområde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2020-07-08T21:12:30Z</dcterms:created>
  <dcterms:modified xsi:type="dcterms:W3CDTF">2023-11-23T08:11:05Z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